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0730" windowHeight="11520"/>
  </bookViews>
  <sheets>
    <sheet name="martie" sheetId="1" r:id="rId1"/>
  </sheets>
  <definedNames>
    <definedName name="_xlnm.Print_Area" localSheetId="0">martie!$A$1:$M$502</definedName>
    <definedName name="_xlnm.Print_Area">#REF!</definedName>
    <definedName name="_xlnm.Print_Titles">#N/A</definedName>
    <definedName name="Z_397CD15D_2114_4EF5_824A_761F5DAAF476_.wvu.PrintArea" localSheetId="0" hidden="1">martie!$G$9:$M$437</definedName>
    <definedName name="Z_397CD15D_2114_4EF5_824A_761F5DAAF476_.wvu.Rows" localSheetId="0" hidden="1">martie!$7:$7,martie!$17:$17,martie!$21:$21,martie!$102:$102,martie!$104:$106,martie!$109:$111,martie!$113:$115,martie!$127:$127,martie!$133:$134,martie!$138:$139,martie!$144:$144,martie!$173:$173,martie!$178:$179,martie!$182:$184,martie!$201:$201,martie!$207:$208,martie!$212:$212,martie!$216:$217,martie!$219:$219,martie!$221:$221,martie!$231:$231,martie!$233:$233,martie!$240:$240,martie!$246:$246,martie!$258:$258,martie!$263:$264,martie!$267:$269,martie!$272:$274,martie!$277:$277,martie!$293:$293,martie!$299:$300,martie!$310:$312,martie!$315:$315,martie!$348:$349,martie!$363:$363,martie!#REF!,martie!$376:$376,martie!$379:$379,martie!$428:$428</definedName>
  </definedNames>
  <calcPr calcId="145621"/>
</workbook>
</file>

<file path=xl/calcChain.xml><?xml version="1.0" encoding="utf-8"?>
<calcChain xmlns="http://schemas.openxmlformats.org/spreadsheetml/2006/main">
  <c r="H398" i="1" l="1"/>
  <c r="H380" i="1"/>
  <c r="H374" i="1"/>
  <c r="H377" i="1"/>
  <c r="H316" i="1"/>
  <c r="H349" i="1"/>
  <c r="H347" i="1"/>
  <c r="H331" i="1"/>
  <c r="H327" i="1"/>
  <c r="H326" i="1"/>
  <c r="H325" i="1"/>
  <c r="H317" i="1"/>
  <c r="H319" i="1"/>
  <c r="H303" i="1"/>
  <c r="H301" i="1"/>
  <c r="H297" i="1"/>
  <c r="H296" i="1"/>
  <c r="H295" i="1"/>
  <c r="H294" i="1"/>
  <c r="H292" i="1"/>
  <c r="H291" i="1"/>
  <c r="H290" i="1"/>
  <c r="H289" i="1"/>
  <c r="H288" i="1"/>
  <c r="H287" i="1"/>
  <c r="H282" i="1"/>
  <c r="H281" i="1"/>
  <c r="H280" i="1"/>
  <c r="H279" i="1"/>
  <c r="H265" i="1"/>
  <c r="H254" i="1"/>
  <c r="H234" i="1"/>
  <c r="H209" i="1"/>
  <c r="H204" i="1"/>
  <c r="H203" i="1"/>
  <c r="H198" i="1"/>
  <c r="H120" i="1"/>
  <c r="H118" i="1"/>
  <c r="H100" i="1"/>
  <c r="K53" i="1" l="1"/>
  <c r="K54" i="1"/>
  <c r="J410" i="1"/>
  <c r="J409" i="1"/>
  <c r="J407" i="1"/>
  <c r="J408" i="1"/>
  <c r="J347" i="1"/>
  <c r="I55" i="1" l="1"/>
  <c r="I56" i="1"/>
  <c r="I67" i="1"/>
  <c r="I59" i="1"/>
  <c r="I62" i="1"/>
  <c r="I370" i="1" l="1"/>
  <c r="M1" i="1" l="1"/>
  <c r="H283" i="1" l="1"/>
  <c r="I10" i="1" l="1"/>
  <c r="I13" i="1"/>
  <c r="I14" i="1"/>
  <c r="I19" i="1"/>
  <c r="I18" i="1" s="1"/>
  <c r="I46" i="1" s="1"/>
  <c r="I27" i="1"/>
  <c r="I26" i="1" s="1"/>
  <c r="I31" i="1"/>
  <c r="I30" i="1" s="1"/>
  <c r="I36" i="1"/>
  <c r="I43" i="1"/>
  <c r="I47" i="1"/>
  <c r="I51" i="1"/>
  <c r="I50" i="1" s="1"/>
  <c r="I49" i="1" s="1"/>
  <c r="I72" i="1"/>
  <c r="I57" i="1" s="1"/>
  <c r="I77" i="1"/>
  <c r="I78" i="1"/>
  <c r="I79" i="1"/>
  <c r="I80" i="1"/>
  <c r="I87" i="1"/>
  <c r="I94" i="1"/>
  <c r="I95" i="1"/>
  <c r="I99" i="1"/>
  <c r="I117" i="1"/>
  <c r="I125" i="1"/>
  <c r="I124" i="1" s="1"/>
  <c r="I132" i="1"/>
  <c r="I137" i="1"/>
  <c r="I142" i="1"/>
  <c r="I89" i="1" s="1"/>
  <c r="I64" i="1" s="1"/>
  <c r="I146" i="1"/>
  <c r="I148" i="1"/>
  <c r="I164" i="1"/>
  <c r="I168" i="1"/>
  <c r="I167" i="1" s="1"/>
  <c r="I186" i="1"/>
  <c r="I194" i="1"/>
  <c r="I193" i="1" s="1"/>
  <c r="I206" i="1"/>
  <c r="I210" i="1"/>
  <c r="I218" i="1"/>
  <c r="I223" i="1"/>
  <c r="I73" i="1" s="1"/>
  <c r="I58" i="1" s="1"/>
  <c r="I226" i="1"/>
  <c r="I225" i="1" s="1"/>
  <c r="I228" i="1"/>
  <c r="I232" i="1"/>
  <c r="I230" i="1" s="1"/>
  <c r="I235" i="1"/>
  <c r="I88" i="1" s="1"/>
  <c r="I63" i="1" s="1"/>
  <c r="I239" i="1"/>
  <c r="I238" i="1" s="1"/>
  <c r="I253" i="1"/>
  <c r="I271" i="1"/>
  <c r="I278" i="1"/>
  <c r="I286" i="1"/>
  <c r="I298" i="1"/>
  <c r="I302" i="1"/>
  <c r="I310" i="1"/>
  <c r="I313" i="1"/>
  <c r="I321" i="1"/>
  <c r="I320" i="1" s="1"/>
  <c r="I154" i="1" s="1"/>
  <c r="I324" i="1"/>
  <c r="I323" i="1" s="1"/>
  <c r="I330" i="1"/>
  <c r="I341" i="1"/>
  <c r="I346" i="1"/>
  <c r="I366" i="1" s="1"/>
  <c r="I365" i="1" s="1"/>
  <c r="I348" i="1"/>
  <c r="I159" i="1" s="1"/>
  <c r="I351" i="1"/>
  <c r="I350" i="1" s="1"/>
  <c r="I352" i="1"/>
  <c r="I360" i="1"/>
  <c r="I359" i="1" s="1"/>
  <c r="I358" i="1" s="1"/>
  <c r="I163" i="1" s="1"/>
  <c r="I162" i="1" s="1"/>
  <c r="I368" i="1"/>
  <c r="I373" i="1"/>
  <c r="I372" i="1" s="1"/>
  <c r="I378" i="1"/>
  <c r="I379" i="1"/>
  <c r="I382" i="1"/>
  <c r="I385" i="1"/>
  <c r="I381" i="1" s="1"/>
  <c r="I81" i="1" s="1"/>
  <c r="I60" i="1" s="1"/>
  <c r="I387" i="1"/>
  <c r="I82" i="1" s="1"/>
  <c r="I61" i="1" s="1"/>
  <c r="I403" i="1"/>
  <c r="I399" i="1" s="1"/>
  <c r="I397" i="1" s="1"/>
  <c r="I396" i="1" s="1"/>
  <c r="I395" i="1" s="1"/>
  <c r="I394" i="1" s="1"/>
  <c r="I431" i="1" s="1"/>
  <c r="I411" i="1"/>
  <c r="I420" i="1"/>
  <c r="I424" i="1"/>
  <c r="I423" i="1" s="1"/>
  <c r="I447" i="1"/>
  <c r="I446" i="1" s="1"/>
  <c r="I451" i="1"/>
  <c r="I450" i="1" s="1"/>
  <c r="I442" i="1" s="1"/>
  <c r="I453" i="1"/>
  <c r="I457" i="1"/>
  <c r="I456" i="1" s="1"/>
  <c r="I455" i="1" s="1"/>
  <c r="I443" i="1" s="1"/>
  <c r="I462" i="1"/>
  <c r="I461" i="1" s="1"/>
  <c r="I467" i="1"/>
  <c r="I466" i="1" s="1"/>
  <c r="I471" i="1"/>
  <c r="I475" i="1"/>
  <c r="I487" i="1"/>
  <c r="I98" i="1" l="1"/>
  <c r="I329" i="1"/>
  <c r="I84" i="1" s="1"/>
  <c r="I285" i="1"/>
  <c r="I153" i="1" s="1"/>
  <c r="I252" i="1"/>
  <c r="I152" i="1" s="1"/>
  <c r="I371" i="1"/>
  <c r="I430" i="1"/>
  <c r="I86" i="1"/>
  <c r="I85" i="1" s="1"/>
  <c r="I166" i="1"/>
  <c r="I12" i="1"/>
  <c r="I441" i="1"/>
  <c r="I440" i="1" s="1"/>
  <c r="I439" i="1" s="1"/>
  <c r="I445" i="1"/>
  <c r="I444" i="1" s="1"/>
  <c r="I91" i="1"/>
  <c r="I237" i="1"/>
  <c r="I161" i="1" s="1"/>
  <c r="I160" i="1" s="1"/>
  <c r="I74" i="1"/>
  <c r="I76" i="1"/>
  <c r="I75" i="1" s="1"/>
  <c r="I156" i="1"/>
  <c r="I248" i="1"/>
  <c r="I247" i="1" s="1"/>
  <c r="I97" i="1"/>
  <c r="I96" i="1" s="1"/>
  <c r="I147" i="1"/>
  <c r="I149" i="1" s="1"/>
  <c r="I25" i="1"/>
  <c r="I155" i="1"/>
  <c r="I93" i="1"/>
  <c r="I92" i="1" s="1"/>
  <c r="I432" i="1" l="1"/>
  <c r="I364" i="1"/>
  <c r="I328" i="1"/>
  <c r="I71" i="1"/>
  <c r="I70" i="1"/>
  <c r="I251" i="1"/>
  <c r="I250" i="1" s="1"/>
  <c r="I369" i="1" s="1"/>
  <c r="I367" i="1" s="1"/>
  <c r="I429" i="1"/>
  <c r="I434" i="1"/>
  <c r="I437" i="1" s="1"/>
  <c r="I66" i="1"/>
  <c r="I65" i="1" s="1"/>
  <c r="I90" i="1"/>
  <c r="I9" i="1"/>
  <c r="I8" i="1" s="1"/>
  <c r="I165" i="1"/>
  <c r="I249" i="1" s="1"/>
  <c r="H312" i="1"/>
  <c r="H307" i="1"/>
  <c r="H266" i="1"/>
  <c r="H202" i="1"/>
  <c r="H199" i="1"/>
  <c r="H197" i="1"/>
  <c r="H126" i="1"/>
  <c r="H122" i="1"/>
  <c r="H121" i="1"/>
  <c r="H119" i="1"/>
  <c r="I158" i="1" l="1"/>
  <c r="I151" i="1" s="1"/>
  <c r="I150" i="1" s="1"/>
  <c r="I433" i="1" s="1"/>
  <c r="I436" i="1" s="1"/>
  <c r="I83" i="1"/>
  <c r="I69" i="1" s="1"/>
  <c r="I68" i="1" s="1"/>
  <c r="I48" i="1"/>
  <c r="I435" i="1"/>
  <c r="J348" i="1"/>
  <c r="H99" i="1" l="1"/>
  <c r="H117" i="1"/>
  <c r="M363" i="1" l="1"/>
  <c r="M376" i="1"/>
  <c r="M173" i="1"/>
  <c r="M178" i="1"/>
  <c r="M179" i="1"/>
  <c r="M182" i="1"/>
  <c r="M183" i="1"/>
  <c r="M184" i="1"/>
  <c r="M201" i="1"/>
  <c r="M207" i="1"/>
  <c r="M208" i="1"/>
  <c r="M212" i="1"/>
  <c r="M216" i="1"/>
  <c r="M217" i="1"/>
  <c r="M219" i="1"/>
  <c r="M221" i="1"/>
  <c r="M228" i="1"/>
  <c r="M229" i="1"/>
  <c r="M231" i="1"/>
  <c r="M233" i="1"/>
  <c r="M236" i="1"/>
  <c r="M240" i="1"/>
  <c r="M246" i="1"/>
  <c r="M258" i="1"/>
  <c r="M263" i="1"/>
  <c r="M264" i="1"/>
  <c r="M267" i="1"/>
  <c r="M268" i="1"/>
  <c r="M269" i="1"/>
  <c r="M273" i="1"/>
  <c r="M274" i="1"/>
  <c r="M277" i="1"/>
  <c r="M293" i="1"/>
  <c r="M299" i="1"/>
  <c r="M300" i="1"/>
  <c r="M312" i="1"/>
  <c r="M315" i="1"/>
  <c r="M110" i="1"/>
  <c r="M111" i="1"/>
  <c r="M113" i="1"/>
  <c r="M114" i="1"/>
  <c r="M115" i="1"/>
  <c r="M133" i="1"/>
  <c r="M134" i="1"/>
  <c r="M138" i="1"/>
  <c r="M139" i="1"/>
  <c r="M144" i="1"/>
  <c r="M145" i="1"/>
  <c r="M157" i="1"/>
  <c r="M102" i="1"/>
  <c r="M104" i="1"/>
  <c r="M105" i="1"/>
  <c r="M106" i="1"/>
  <c r="M109" i="1"/>
  <c r="M52" i="1"/>
  <c r="M38" i="1"/>
  <c r="M39" i="1"/>
  <c r="M40" i="1"/>
  <c r="M41" i="1"/>
  <c r="M42" i="1"/>
  <c r="M17" i="1"/>
  <c r="L263" i="1"/>
  <c r="L264" i="1"/>
  <c r="L268" i="1"/>
  <c r="L269" i="1"/>
  <c r="H487" i="1"/>
  <c r="H475" i="1"/>
  <c r="H471" i="1"/>
  <c r="H467" i="1"/>
  <c r="H466" i="1" s="1"/>
  <c r="H462" i="1"/>
  <c r="H461" i="1"/>
  <c r="H457" i="1"/>
  <c r="H456" i="1"/>
  <c r="H455" i="1" s="1"/>
  <c r="H443" i="1" s="1"/>
  <c r="H453" i="1"/>
  <c r="H451" i="1"/>
  <c r="H450" i="1" s="1"/>
  <c r="H442" i="1" s="1"/>
  <c r="H447" i="1"/>
  <c r="H446" i="1"/>
  <c r="H445" i="1" s="1"/>
  <c r="H444" i="1" s="1"/>
  <c r="H424" i="1"/>
  <c r="H423" i="1"/>
  <c r="H420" i="1"/>
  <c r="H403" i="1"/>
  <c r="H399" i="1"/>
  <c r="H397" i="1" s="1"/>
  <c r="H396" i="1" s="1"/>
  <c r="H387" i="1"/>
  <c r="H385" i="1"/>
  <c r="H382" i="1"/>
  <c r="H381" i="1"/>
  <c r="H379" i="1"/>
  <c r="H375" i="1"/>
  <c r="H373" i="1"/>
  <c r="H372" i="1" s="1"/>
  <c r="H368" i="1"/>
  <c r="H360" i="1"/>
  <c r="H359" i="1" s="1"/>
  <c r="H358" i="1" s="1"/>
  <c r="H163" i="1" s="1"/>
  <c r="H162" i="1" s="1"/>
  <c r="H352" i="1"/>
  <c r="H351" i="1" s="1"/>
  <c r="H348" i="1"/>
  <c r="H159" i="1" s="1"/>
  <c r="H346" i="1"/>
  <c r="H366" i="1" s="1"/>
  <c r="H365" i="1" s="1"/>
  <c r="H341" i="1"/>
  <c r="H330" i="1"/>
  <c r="H329" i="1" s="1"/>
  <c r="H324" i="1"/>
  <c r="H321" i="1"/>
  <c r="H320" i="1"/>
  <c r="H313" i="1"/>
  <c r="H310" i="1"/>
  <c r="H302" i="1"/>
  <c r="H298" i="1"/>
  <c r="H286" i="1"/>
  <c r="H278" i="1"/>
  <c r="H271" i="1"/>
  <c r="H253" i="1"/>
  <c r="H239" i="1"/>
  <c r="H235" i="1"/>
  <c r="H232" i="1"/>
  <c r="H228" i="1"/>
  <c r="H226" i="1"/>
  <c r="H225" i="1" s="1"/>
  <c r="H223" i="1"/>
  <c r="H218" i="1"/>
  <c r="H210" i="1"/>
  <c r="H206" i="1"/>
  <c r="H194" i="1"/>
  <c r="H186" i="1"/>
  <c r="H168" i="1"/>
  <c r="H167" i="1"/>
  <c r="H164" i="1"/>
  <c r="H155" i="1"/>
  <c r="H154" i="1"/>
  <c r="H148" i="1"/>
  <c r="H142" i="1"/>
  <c r="H137" i="1"/>
  <c r="H132" i="1"/>
  <c r="H125" i="1"/>
  <c r="H124" i="1" s="1"/>
  <c r="H95" i="1"/>
  <c r="H94" i="1"/>
  <c r="H93" i="1"/>
  <c r="H92" i="1"/>
  <c r="H88" i="1"/>
  <c r="H87" i="1"/>
  <c r="H82" i="1"/>
  <c r="H81" i="1"/>
  <c r="H80" i="1"/>
  <c r="H79" i="1"/>
  <c r="H78" i="1"/>
  <c r="H77" i="1"/>
  <c r="H73" i="1"/>
  <c r="H58" i="1" s="1"/>
  <c r="H72" i="1"/>
  <c r="H67" i="1"/>
  <c r="H63" i="1"/>
  <c r="H61" i="1"/>
  <c r="H60" i="1"/>
  <c r="H57" i="1"/>
  <c r="H51" i="1"/>
  <c r="H50" i="1" s="1"/>
  <c r="H49" i="1" s="1"/>
  <c r="H47" i="1"/>
  <c r="H43" i="1"/>
  <c r="H36" i="1"/>
  <c r="H31" i="1"/>
  <c r="H30" i="1" s="1"/>
  <c r="H27" i="1"/>
  <c r="H26" i="1" s="1"/>
  <c r="H19" i="1"/>
  <c r="H14" i="1"/>
  <c r="H13" i="1" s="1"/>
  <c r="H10" i="1"/>
  <c r="H146" i="1" l="1"/>
  <c r="H89" i="1"/>
  <c r="H18" i="1"/>
  <c r="H25" i="1"/>
  <c r="H238" i="1"/>
  <c r="H378" i="1"/>
  <c r="H364" i="1"/>
  <c r="H323" i="1"/>
  <c r="H156" i="1" s="1"/>
  <c r="H285" i="1"/>
  <c r="H252" i="1"/>
  <c r="H152" i="1" s="1"/>
  <c r="H230" i="1"/>
  <c r="H193" i="1"/>
  <c r="H98" i="1"/>
  <c r="H84" i="1"/>
  <c r="H328" i="1"/>
  <c r="H350" i="1"/>
  <c r="H91" i="1"/>
  <c r="H76" i="1"/>
  <c r="H75" i="1" s="1"/>
  <c r="H248" i="1"/>
  <c r="H247" i="1" s="1"/>
  <c r="H430" i="1"/>
  <c r="H86" i="1"/>
  <c r="H395" i="1"/>
  <c r="H441" i="1"/>
  <c r="H440" i="1" s="1"/>
  <c r="H439" i="1" s="1"/>
  <c r="H74" i="1" l="1"/>
  <c r="H59" i="1" s="1"/>
  <c r="H46" i="1"/>
  <c r="H12" i="1"/>
  <c r="H237" i="1"/>
  <c r="H394" i="1"/>
  <c r="H85" i="1"/>
  <c r="H70" i="1"/>
  <c r="H55" i="1" s="1"/>
  <c r="H153" i="1"/>
  <c r="H71" i="1"/>
  <c r="H166" i="1"/>
  <c r="H64" i="1"/>
  <c r="H97" i="1"/>
  <c r="H96" i="1" s="1"/>
  <c r="H434" i="1" s="1"/>
  <c r="H437" i="1" s="1"/>
  <c r="H147" i="1"/>
  <c r="H431" i="1"/>
  <c r="H90" i="1"/>
  <c r="H66" i="1"/>
  <c r="H158" i="1"/>
  <c r="H83" i="1"/>
  <c r="H251" i="1"/>
  <c r="H250" i="1" s="1"/>
  <c r="H9" i="1" l="1"/>
  <c r="H65" i="1"/>
  <c r="H161" i="1"/>
  <c r="H371" i="1"/>
  <c r="H62" i="1"/>
  <c r="H165" i="1"/>
  <c r="H249" i="1" s="1"/>
  <c r="H151" i="1"/>
  <c r="H56" i="1"/>
  <c r="H54" i="1" s="1"/>
  <c r="H149" i="1"/>
  <c r="H69" i="1"/>
  <c r="J10" i="1"/>
  <c r="L10" i="1"/>
  <c r="K11" i="1"/>
  <c r="J14" i="1"/>
  <c r="J13" i="1" s="1"/>
  <c r="L14" i="1"/>
  <c r="L13" i="1" s="1"/>
  <c r="K15" i="1"/>
  <c r="K16" i="1"/>
  <c r="M16" i="1" s="1"/>
  <c r="J19" i="1"/>
  <c r="J18" i="1" s="1"/>
  <c r="J46" i="1" s="1"/>
  <c r="L19" i="1"/>
  <c r="L18" i="1" s="1"/>
  <c r="L46" i="1" s="1"/>
  <c r="K20" i="1"/>
  <c r="K21" i="1"/>
  <c r="M21" i="1" s="1"/>
  <c r="K22" i="1"/>
  <c r="M22" i="1" s="1"/>
  <c r="K23" i="1"/>
  <c r="M23" i="1" s="1"/>
  <c r="K24" i="1"/>
  <c r="M24" i="1" s="1"/>
  <c r="J27" i="1"/>
  <c r="J26" i="1" s="1"/>
  <c r="J25" i="1" s="1"/>
  <c r="L27" i="1"/>
  <c r="L26" i="1" s="1"/>
  <c r="K28" i="1"/>
  <c r="M28" i="1" s="1"/>
  <c r="K29" i="1"/>
  <c r="M29" i="1" s="1"/>
  <c r="J31" i="1"/>
  <c r="J30" i="1" s="1"/>
  <c r="L31" i="1"/>
  <c r="L30" i="1" s="1"/>
  <c r="K32" i="1"/>
  <c r="K33" i="1"/>
  <c r="M33" i="1" s="1"/>
  <c r="K34" i="1"/>
  <c r="M34" i="1" s="1"/>
  <c r="K35" i="1"/>
  <c r="M35" i="1" s="1"/>
  <c r="J36" i="1"/>
  <c r="L36" i="1"/>
  <c r="K37" i="1"/>
  <c r="J43" i="1"/>
  <c r="L43" i="1"/>
  <c r="K44" i="1"/>
  <c r="K45" i="1"/>
  <c r="M45" i="1" s="1"/>
  <c r="J47" i="1"/>
  <c r="K47" i="1"/>
  <c r="M47" i="1" s="1"/>
  <c r="L47" i="1"/>
  <c r="J51" i="1"/>
  <c r="J50" i="1" s="1"/>
  <c r="J49" i="1" s="1"/>
  <c r="K51" i="1"/>
  <c r="L51" i="1"/>
  <c r="L50" i="1" s="1"/>
  <c r="L49" i="1" s="1"/>
  <c r="J72" i="1"/>
  <c r="J57" i="1" s="1"/>
  <c r="J77" i="1"/>
  <c r="J78" i="1"/>
  <c r="J79" i="1"/>
  <c r="J80" i="1"/>
  <c r="J87" i="1"/>
  <c r="J94" i="1"/>
  <c r="J95" i="1"/>
  <c r="J67" i="1" s="1"/>
  <c r="J99" i="1"/>
  <c r="K100" i="1"/>
  <c r="K101" i="1"/>
  <c r="M101" i="1" s="1"/>
  <c r="K103" i="1"/>
  <c r="M103" i="1" s="1"/>
  <c r="K107" i="1"/>
  <c r="M107" i="1" s="1"/>
  <c r="K108" i="1"/>
  <c r="M108" i="1" s="1"/>
  <c r="K112" i="1"/>
  <c r="M112" i="1" s="1"/>
  <c r="K116" i="1"/>
  <c r="M116" i="1" s="1"/>
  <c r="J117" i="1"/>
  <c r="K118" i="1"/>
  <c r="K119" i="1"/>
  <c r="K120" i="1"/>
  <c r="K121" i="1"/>
  <c r="K122" i="1"/>
  <c r="K123" i="1"/>
  <c r="M123" i="1" s="1"/>
  <c r="J125" i="1"/>
  <c r="J124" i="1" s="1"/>
  <c r="K126" i="1"/>
  <c r="K127" i="1"/>
  <c r="M127" i="1" s="1"/>
  <c r="K128" i="1"/>
  <c r="M128" i="1" s="1"/>
  <c r="K129" i="1"/>
  <c r="M129" i="1" s="1"/>
  <c r="K130" i="1"/>
  <c r="M130" i="1" s="1"/>
  <c r="K131" i="1"/>
  <c r="M131" i="1" s="1"/>
  <c r="J132" i="1"/>
  <c r="K135" i="1"/>
  <c r="K136" i="1"/>
  <c r="M136" i="1" s="1"/>
  <c r="J137" i="1"/>
  <c r="K140" i="1"/>
  <c r="K141" i="1"/>
  <c r="M141" i="1" s="1"/>
  <c r="J142" i="1"/>
  <c r="J89" i="1" s="1"/>
  <c r="J64" i="1" s="1"/>
  <c r="K143" i="1"/>
  <c r="J146" i="1"/>
  <c r="J148" i="1"/>
  <c r="J159" i="1"/>
  <c r="J164" i="1"/>
  <c r="J167" i="1"/>
  <c r="J168" i="1"/>
  <c r="K169" i="1"/>
  <c r="M169" i="1" s="1"/>
  <c r="K170" i="1"/>
  <c r="M170" i="1" s="1"/>
  <c r="K171" i="1"/>
  <c r="M171" i="1" s="1"/>
  <c r="K172" i="1"/>
  <c r="M172" i="1" s="1"/>
  <c r="K174" i="1"/>
  <c r="M174" i="1" s="1"/>
  <c r="K175" i="1"/>
  <c r="M175" i="1" s="1"/>
  <c r="K176" i="1"/>
  <c r="M176" i="1" s="1"/>
  <c r="K177" i="1"/>
  <c r="M177" i="1" s="1"/>
  <c r="K180" i="1"/>
  <c r="M180" i="1" s="1"/>
  <c r="K181" i="1"/>
  <c r="M181" i="1" s="1"/>
  <c r="K185" i="1"/>
  <c r="M185" i="1" s="1"/>
  <c r="J186" i="1"/>
  <c r="K187" i="1"/>
  <c r="K188" i="1"/>
  <c r="M188" i="1" s="1"/>
  <c r="K189" i="1"/>
  <c r="M189" i="1" s="1"/>
  <c r="K190" i="1"/>
  <c r="M190" i="1" s="1"/>
  <c r="K191" i="1"/>
  <c r="M191" i="1" s="1"/>
  <c r="K192" i="1"/>
  <c r="M192" i="1" s="1"/>
  <c r="J194" i="1"/>
  <c r="K195" i="1"/>
  <c r="M195" i="1" s="1"/>
  <c r="K196" i="1"/>
  <c r="M196" i="1" s="1"/>
  <c r="K197" i="1"/>
  <c r="K198" i="1"/>
  <c r="K199" i="1"/>
  <c r="M199" i="1" s="1"/>
  <c r="K200" i="1"/>
  <c r="M200" i="1" s="1"/>
  <c r="K202" i="1"/>
  <c r="K203" i="1"/>
  <c r="K204" i="1"/>
  <c r="K205" i="1"/>
  <c r="M205" i="1" s="1"/>
  <c r="J206" i="1"/>
  <c r="K209" i="1"/>
  <c r="J210" i="1"/>
  <c r="K211" i="1"/>
  <c r="K213" i="1"/>
  <c r="M213" i="1" s="1"/>
  <c r="K214" i="1"/>
  <c r="M214" i="1" s="1"/>
  <c r="K215" i="1"/>
  <c r="M215" i="1" s="1"/>
  <c r="J218" i="1"/>
  <c r="K220" i="1"/>
  <c r="M220" i="1" s="1"/>
  <c r="K222" i="1"/>
  <c r="J223" i="1"/>
  <c r="J73" i="1" s="1"/>
  <c r="J58" i="1" s="1"/>
  <c r="K224" i="1"/>
  <c r="J226" i="1"/>
  <c r="J225" i="1" s="1"/>
  <c r="K227" i="1"/>
  <c r="J228" i="1"/>
  <c r="K228" i="1"/>
  <c r="J232" i="1"/>
  <c r="J230" i="1" s="1"/>
  <c r="K234" i="1"/>
  <c r="J235" i="1"/>
  <c r="K235" i="1"/>
  <c r="J239" i="1"/>
  <c r="J238" i="1" s="1"/>
  <c r="K241" i="1"/>
  <c r="K242" i="1"/>
  <c r="K243" i="1"/>
  <c r="M243" i="1" s="1"/>
  <c r="K244" i="1"/>
  <c r="M244" i="1" s="1"/>
  <c r="K245" i="1"/>
  <c r="J253" i="1"/>
  <c r="K254" i="1"/>
  <c r="K255" i="1"/>
  <c r="M255" i="1" s="1"/>
  <c r="K256" i="1"/>
  <c r="M256" i="1" s="1"/>
  <c r="K257" i="1"/>
  <c r="M257" i="1" s="1"/>
  <c r="K259" i="1"/>
  <c r="M259" i="1" s="1"/>
  <c r="K260" i="1"/>
  <c r="K261" i="1"/>
  <c r="K262" i="1"/>
  <c r="K265" i="1"/>
  <c r="K266" i="1"/>
  <c r="K270" i="1"/>
  <c r="M270" i="1" s="1"/>
  <c r="J271" i="1"/>
  <c r="K272" i="1"/>
  <c r="M272" i="1" s="1"/>
  <c r="K275" i="1"/>
  <c r="K276" i="1"/>
  <c r="M276" i="1" s="1"/>
  <c r="J278" i="1"/>
  <c r="K279" i="1"/>
  <c r="K280" i="1"/>
  <c r="K281" i="1"/>
  <c r="K282" i="1"/>
  <c r="K283" i="1"/>
  <c r="K284" i="1"/>
  <c r="M284" i="1" s="1"/>
  <c r="J286" i="1"/>
  <c r="K287" i="1"/>
  <c r="K288" i="1"/>
  <c r="K289" i="1"/>
  <c r="K290" i="1"/>
  <c r="K291" i="1"/>
  <c r="K292" i="1"/>
  <c r="K294" i="1"/>
  <c r="K295" i="1"/>
  <c r="K296" i="1"/>
  <c r="K297" i="1"/>
  <c r="J298" i="1"/>
  <c r="K301" i="1"/>
  <c r="J302" i="1"/>
  <c r="K303" i="1"/>
  <c r="K304" i="1"/>
  <c r="M304" i="1" s="1"/>
  <c r="K305" i="1"/>
  <c r="K306" i="1"/>
  <c r="M306" i="1" s="1"/>
  <c r="K307" i="1"/>
  <c r="M307" i="1" s="1"/>
  <c r="K308" i="1"/>
  <c r="M308" i="1" s="1"/>
  <c r="K309" i="1"/>
  <c r="M309" i="1" s="1"/>
  <c r="J310" i="1"/>
  <c r="K311" i="1"/>
  <c r="J313" i="1"/>
  <c r="K314" i="1"/>
  <c r="M314" i="1" s="1"/>
  <c r="K316" i="1"/>
  <c r="K317" i="1"/>
  <c r="K318" i="1"/>
  <c r="M318" i="1" s="1"/>
  <c r="K319" i="1"/>
  <c r="J321" i="1"/>
  <c r="J320" i="1" s="1"/>
  <c r="J154" i="1" s="1"/>
  <c r="K322" i="1"/>
  <c r="J324" i="1"/>
  <c r="K325" i="1"/>
  <c r="K326" i="1"/>
  <c r="K327" i="1"/>
  <c r="J330" i="1"/>
  <c r="J329" i="1" s="1"/>
  <c r="K331" i="1"/>
  <c r="K332" i="1"/>
  <c r="M332" i="1" s="1"/>
  <c r="K333" i="1"/>
  <c r="M333" i="1" s="1"/>
  <c r="K334" i="1"/>
  <c r="M334" i="1" s="1"/>
  <c r="K335" i="1"/>
  <c r="K336" i="1"/>
  <c r="K337" i="1"/>
  <c r="M337" i="1" s="1"/>
  <c r="K338" i="1"/>
  <c r="M338" i="1" s="1"/>
  <c r="K339" i="1"/>
  <c r="M339" i="1" s="1"/>
  <c r="K340" i="1"/>
  <c r="J341" i="1"/>
  <c r="K342" i="1"/>
  <c r="M342" i="1" s="1"/>
  <c r="K343" i="1"/>
  <c r="K344" i="1"/>
  <c r="M344" i="1" s="1"/>
  <c r="K345" i="1"/>
  <c r="M345" i="1" s="1"/>
  <c r="J346" i="1"/>
  <c r="K347" i="1"/>
  <c r="K349" i="1"/>
  <c r="K348" i="1" s="1"/>
  <c r="J352" i="1"/>
  <c r="J351" i="1" s="1"/>
  <c r="J350" i="1" s="1"/>
  <c r="K353" i="1"/>
  <c r="K354" i="1"/>
  <c r="M354" i="1" s="1"/>
  <c r="K355" i="1"/>
  <c r="M355" i="1" s="1"/>
  <c r="K356" i="1"/>
  <c r="M356" i="1" s="1"/>
  <c r="K357" i="1"/>
  <c r="M357" i="1" s="1"/>
  <c r="J360" i="1"/>
  <c r="J359" i="1" s="1"/>
  <c r="J358" i="1" s="1"/>
  <c r="J163" i="1" s="1"/>
  <c r="J162" i="1" s="1"/>
  <c r="K361" i="1"/>
  <c r="K362" i="1"/>
  <c r="J368" i="1"/>
  <c r="J373" i="1"/>
  <c r="J372" i="1" s="1"/>
  <c r="K374" i="1"/>
  <c r="J375" i="1"/>
  <c r="K377" i="1"/>
  <c r="J379" i="1"/>
  <c r="J378" i="1" s="1"/>
  <c r="K380" i="1"/>
  <c r="J382" i="1"/>
  <c r="J381" i="1" s="1"/>
  <c r="J81" i="1" s="1"/>
  <c r="J60" i="1" s="1"/>
  <c r="K383" i="1"/>
  <c r="K384" i="1"/>
  <c r="L384" i="1" s="1"/>
  <c r="J385" i="1"/>
  <c r="K386" i="1"/>
  <c r="J387" i="1"/>
  <c r="J82" i="1" s="1"/>
  <c r="J61" i="1" s="1"/>
  <c r="K388" i="1"/>
  <c r="K389" i="1"/>
  <c r="L389" i="1" s="1"/>
  <c r="K390" i="1"/>
  <c r="L390" i="1" s="1"/>
  <c r="K391" i="1"/>
  <c r="L391" i="1" s="1"/>
  <c r="K392" i="1"/>
  <c r="L392" i="1" s="1"/>
  <c r="K393" i="1"/>
  <c r="L393" i="1" s="1"/>
  <c r="K398" i="1"/>
  <c r="L398" i="1" s="1"/>
  <c r="K400" i="1"/>
  <c r="L400" i="1" s="1"/>
  <c r="K401" i="1"/>
  <c r="L401" i="1" s="1"/>
  <c r="K402" i="1"/>
  <c r="L402" i="1" s="1"/>
  <c r="J403" i="1"/>
  <c r="J399" i="1" s="1"/>
  <c r="K404" i="1"/>
  <c r="L404" i="1" s="1"/>
  <c r="K405" i="1"/>
  <c r="K406" i="1"/>
  <c r="K407" i="1"/>
  <c r="K408" i="1"/>
  <c r="K409" i="1"/>
  <c r="L409" i="1"/>
  <c r="K410" i="1"/>
  <c r="J411" i="1"/>
  <c r="L411" i="1"/>
  <c r="K412" i="1"/>
  <c r="K413" i="1"/>
  <c r="K414" i="1"/>
  <c r="K415" i="1"/>
  <c r="K416" i="1"/>
  <c r="K417" i="1"/>
  <c r="K418" i="1"/>
  <c r="K419" i="1"/>
  <c r="J420" i="1"/>
  <c r="J88" i="1" s="1"/>
  <c r="J63" i="1" s="1"/>
  <c r="K420" i="1"/>
  <c r="L420" i="1"/>
  <c r="J424" i="1"/>
  <c r="J93" i="1" s="1"/>
  <c r="J92" i="1" s="1"/>
  <c r="L424" i="1"/>
  <c r="L423" i="1" s="1"/>
  <c r="K425" i="1"/>
  <c r="K426" i="1"/>
  <c r="K427" i="1"/>
  <c r="J447" i="1"/>
  <c r="J446" i="1" s="1"/>
  <c r="L447" i="1"/>
  <c r="L446" i="1" s="1"/>
  <c r="K448" i="1"/>
  <c r="K449" i="1"/>
  <c r="J451" i="1"/>
  <c r="J450" i="1" s="1"/>
  <c r="J442" i="1" s="1"/>
  <c r="L451" i="1"/>
  <c r="L450" i="1" s="1"/>
  <c r="L442" i="1" s="1"/>
  <c r="K452" i="1"/>
  <c r="K451" i="1" s="1"/>
  <c r="J453" i="1"/>
  <c r="L453" i="1"/>
  <c r="K454" i="1"/>
  <c r="K453" i="1" s="1"/>
  <c r="J457" i="1"/>
  <c r="J456" i="1" s="1"/>
  <c r="J455" i="1" s="1"/>
  <c r="J443" i="1" s="1"/>
  <c r="L457" i="1"/>
  <c r="L456" i="1" s="1"/>
  <c r="L455" i="1" s="1"/>
  <c r="L443" i="1" s="1"/>
  <c r="K458" i="1"/>
  <c r="K457" i="1" s="1"/>
  <c r="K456" i="1" s="1"/>
  <c r="K455" i="1" s="1"/>
  <c r="K443" i="1" s="1"/>
  <c r="J462" i="1"/>
  <c r="J461" i="1" s="1"/>
  <c r="L462" i="1"/>
  <c r="L461" i="1" s="1"/>
  <c r="K463" i="1"/>
  <c r="K464" i="1"/>
  <c r="K465" i="1"/>
  <c r="J467" i="1"/>
  <c r="L467" i="1"/>
  <c r="K468" i="1"/>
  <c r="K469" i="1"/>
  <c r="K470" i="1"/>
  <c r="J471" i="1"/>
  <c r="L471" i="1"/>
  <c r="K472" i="1"/>
  <c r="K473" i="1"/>
  <c r="K474" i="1"/>
  <c r="J475" i="1"/>
  <c r="L475" i="1"/>
  <c r="K476" i="1"/>
  <c r="K477" i="1"/>
  <c r="K478" i="1"/>
  <c r="K481" i="1"/>
  <c r="K482" i="1"/>
  <c r="K483" i="1"/>
  <c r="K484" i="1"/>
  <c r="K485" i="1"/>
  <c r="J487" i="1"/>
  <c r="L487" i="1"/>
  <c r="J98" i="1" l="1"/>
  <c r="K447" i="1"/>
  <c r="K446" i="1" s="1"/>
  <c r="K462" i="1"/>
  <c r="K461" i="1" s="1"/>
  <c r="K424" i="1"/>
  <c r="K387" i="1"/>
  <c r="L388" i="1"/>
  <c r="K385" i="1"/>
  <c r="L385" i="1" s="1"/>
  <c r="L386" i="1"/>
  <c r="K341" i="1"/>
  <c r="M341" i="1" s="1"/>
  <c r="M343" i="1"/>
  <c r="L335" i="1"/>
  <c r="M335" i="1"/>
  <c r="K72" i="1"/>
  <c r="M322" i="1"/>
  <c r="K310" i="1"/>
  <c r="M310" i="1" s="1"/>
  <c r="M311" i="1"/>
  <c r="M305" i="1"/>
  <c r="L305" i="1"/>
  <c r="K298" i="1"/>
  <c r="M301" i="1"/>
  <c r="L301" i="1"/>
  <c r="M297" i="1"/>
  <c r="L297" i="1"/>
  <c r="L292" i="1"/>
  <c r="M292" i="1"/>
  <c r="M288" i="1"/>
  <c r="L288" i="1"/>
  <c r="K239" i="1"/>
  <c r="M241" i="1"/>
  <c r="K226" i="1"/>
  <c r="M227" i="1"/>
  <c r="K223" i="1"/>
  <c r="M223" i="1" s="1"/>
  <c r="M224" i="1"/>
  <c r="M222" i="1"/>
  <c r="L222" i="1"/>
  <c r="K210" i="1"/>
  <c r="M210" i="1" s="1"/>
  <c r="M211" i="1"/>
  <c r="K206" i="1"/>
  <c r="M209" i="1"/>
  <c r="L209" i="1"/>
  <c r="K186" i="1"/>
  <c r="M186" i="1" s="1"/>
  <c r="M187" i="1"/>
  <c r="K148" i="1"/>
  <c r="M148" i="1" s="1"/>
  <c r="M140" i="1"/>
  <c r="K125" i="1"/>
  <c r="M125" i="1" s="1"/>
  <c r="M126" i="1"/>
  <c r="M121" i="1"/>
  <c r="L121" i="1"/>
  <c r="M119" i="1"/>
  <c r="L119" i="1"/>
  <c r="K382" i="1"/>
  <c r="L383" i="1"/>
  <c r="K78" i="1"/>
  <c r="L380" i="1"/>
  <c r="K375" i="1"/>
  <c r="L377" i="1"/>
  <c r="M377" i="1"/>
  <c r="K94" i="1"/>
  <c r="M361" i="1"/>
  <c r="K352" i="1"/>
  <c r="M353" i="1"/>
  <c r="M336" i="1"/>
  <c r="L336" i="1"/>
  <c r="K271" i="1"/>
  <c r="M271" i="1" s="1"/>
  <c r="M275" i="1"/>
  <c r="L242" i="1"/>
  <c r="M242" i="1"/>
  <c r="K142" i="1"/>
  <c r="M142" i="1" s="1"/>
  <c r="M143" i="1"/>
  <c r="K132" i="1"/>
  <c r="M132" i="1" s="1"/>
  <c r="M135" i="1"/>
  <c r="M122" i="1"/>
  <c r="L122" i="1"/>
  <c r="M120" i="1"/>
  <c r="L120" i="1"/>
  <c r="K117" i="1"/>
  <c r="M118" i="1"/>
  <c r="L118" i="1"/>
  <c r="K99" i="1"/>
  <c r="M100" i="1"/>
  <c r="L100" i="1"/>
  <c r="L466" i="1"/>
  <c r="K475" i="1"/>
  <c r="K471" i="1"/>
  <c r="K467" i="1"/>
  <c r="J466" i="1"/>
  <c r="K373" i="1"/>
  <c r="M374" i="1"/>
  <c r="M319" i="1"/>
  <c r="L319" i="1"/>
  <c r="M291" i="1"/>
  <c r="L291" i="1"/>
  <c r="M287" i="1"/>
  <c r="L287" i="1"/>
  <c r="K50" i="1"/>
  <c r="M51" i="1"/>
  <c r="K31" i="1"/>
  <c r="M32" i="1"/>
  <c r="K14" i="1"/>
  <c r="M15" i="1"/>
  <c r="K10" i="1"/>
  <c r="M10" i="1" s="1"/>
  <c r="M11" i="1"/>
  <c r="K43" i="1"/>
  <c r="M43" i="1" s="1"/>
  <c r="M44" i="1"/>
  <c r="K36" i="1"/>
  <c r="M36" i="1" s="1"/>
  <c r="M37" i="1"/>
  <c r="K19" i="1"/>
  <c r="M20" i="1"/>
  <c r="H8" i="1"/>
  <c r="K88" i="1"/>
  <c r="M235" i="1"/>
  <c r="K159" i="1"/>
  <c r="L159" i="1" s="1"/>
  <c r="M349" i="1"/>
  <c r="L349" i="1"/>
  <c r="M245" i="1"/>
  <c r="K411" i="1"/>
  <c r="M362" i="1"/>
  <c r="K346" i="1"/>
  <c r="M347" i="1"/>
  <c r="L347" i="1"/>
  <c r="M340" i="1"/>
  <c r="O340" i="1" s="1"/>
  <c r="Q340" i="1" s="1"/>
  <c r="S340" i="1" s="1"/>
  <c r="U340" i="1" s="1"/>
  <c r="W340" i="1" s="1"/>
  <c r="Y340" i="1" s="1"/>
  <c r="AA340" i="1" s="1"/>
  <c r="AC340" i="1" s="1"/>
  <c r="AE340" i="1" s="1"/>
  <c r="K330" i="1"/>
  <c r="L331" i="1"/>
  <c r="M331" i="1"/>
  <c r="K80" i="1"/>
  <c r="L327" i="1"/>
  <c r="M327" i="1"/>
  <c r="K79" i="1"/>
  <c r="L326" i="1"/>
  <c r="M326" i="1"/>
  <c r="M325" i="1"/>
  <c r="L325" i="1"/>
  <c r="M317" i="1"/>
  <c r="L317" i="1"/>
  <c r="K368" i="1"/>
  <c r="L316" i="1"/>
  <c r="M316" i="1"/>
  <c r="O316" i="1" s="1"/>
  <c r="Q316" i="1" s="1"/>
  <c r="S316" i="1" s="1"/>
  <c r="U316" i="1" s="1"/>
  <c r="W316" i="1" s="1"/>
  <c r="Y316" i="1" s="1"/>
  <c r="AA316" i="1" s="1"/>
  <c r="AC316" i="1" s="1"/>
  <c r="AE316" i="1" s="1"/>
  <c r="K302" i="1"/>
  <c r="L303" i="1"/>
  <c r="M303" i="1"/>
  <c r="M296" i="1"/>
  <c r="L296" i="1"/>
  <c r="L295" i="1"/>
  <c r="M295" i="1"/>
  <c r="L294" i="1"/>
  <c r="M294" i="1"/>
  <c r="M290" i="1"/>
  <c r="L290" i="1"/>
  <c r="M289" i="1"/>
  <c r="L289" i="1"/>
  <c r="M283" i="1"/>
  <c r="L283" i="1"/>
  <c r="M282" i="1"/>
  <c r="O282" i="1" s="1"/>
  <c r="Q282" i="1" s="1"/>
  <c r="S282" i="1" s="1"/>
  <c r="U282" i="1" s="1"/>
  <c r="W282" i="1" s="1"/>
  <c r="Y282" i="1" s="1"/>
  <c r="AA282" i="1" s="1"/>
  <c r="AC282" i="1" s="1"/>
  <c r="AE282" i="1" s="1"/>
  <c r="L282" i="1"/>
  <c r="L281" i="1"/>
  <c r="M281" i="1"/>
  <c r="M280" i="1"/>
  <c r="L280" i="1"/>
  <c r="M279" i="1"/>
  <c r="L279" i="1"/>
  <c r="L266" i="1"/>
  <c r="M266" i="1"/>
  <c r="L265" i="1"/>
  <c r="M265" i="1"/>
  <c r="M254" i="1"/>
  <c r="L254" i="1"/>
  <c r="K87" i="1"/>
  <c r="M234" i="1"/>
  <c r="L234" i="1"/>
  <c r="L204" i="1"/>
  <c r="M204" i="1"/>
  <c r="L203" i="1"/>
  <c r="M203" i="1"/>
  <c r="M202" i="1"/>
  <c r="L202" i="1"/>
  <c r="M198" i="1"/>
  <c r="O198" i="1" s="1"/>
  <c r="Q198" i="1" s="1"/>
  <c r="S198" i="1" s="1"/>
  <c r="U198" i="1" s="1"/>
  <c r="W198" i="1" s="1"/>
  <c r="Y198" i="1" s="1"/>
  <c r="AA198" i="1" s="1"/>
  <c r="AC198" i="1" s="1"/>
  <c r="AE198" i="1" s="1"/>
  <c r="L198" i="1"/>
  <c r="M197" i="1"/>
  <c r="L197" i="1"/>
  <c r="H160" i="1"/>
  <c r="H370" i="1"/>
  <c r="M262" i="1"/>
  <c r="L262" i="1"/>
  <c r="M261" i="1"/>
  <c r="L261" i="1"/>
  <c r="M260" i="1"/>
  <c r="L260" i="1"/>
  <c r="H369" i="1"/>
  <c r="H68" i="1"/>
  <c r="H53" i="1"/>
  <c r="K487" i="1"/>
  <c r="J252" i="1"/>
  <c r="J152" i="1" s="1"/>
  <c r="K253" i="1"/>
  <c r="K324" i="1"/>
  <c r="K77" i="1"/>
  <c r="K286" i="1"/>
  <c r="K278" i="1"/>
  <c r="L278" i="1" s="1"/>
  <c r="K194" i="1"/>
  <c r="K441" i="1"/>
  <c r="J441" i="1"/>
  <c r="J440" i="1" s="1"/>
  <c r="J439" i="1" s="1"/>
  <c r="J445" i="1"/>
  <c r="J444" i="1" s="1"/>
  <c r="K93" i="1"/>
  <c r="K423" i="1"/>
  <c r="J430" i="1"/>
  <c r="J91" i="1"/>
  <c r="J237" i="1"/>
  <c r="J161" i="1" s="1"/>
  <c r="J160" i="1" s="1"/>
  <c r="K466" i="1"/>
  <c r="K450" i="1"/>
  <c r="K442" i="1" s="1"/>
  <c r="L441" i="1"/>
  <c r="L440" i="1" s="1"/>
  <c r="L439" i="1" s="1"/>
  <c r="L445" i="1"/>
  <c r="L444" i="1" s="1"/>
  <c r="J397" i="1"/>
  <c r="J396" i="1" s="1"/>
  <c r="J395" i="1" s="1"/>
  <c r="J394" i="1" s="1"/>
  <c r="J431" i="1" s="1"/>
  <c r="K399" i="1"/>
  <c r="L399" i="1" s="1"/>
  <c r="K329" i="1"/>
  <c r="K146" i="1"/>
  <c r="M146" i="1" s="1"/>
  <c r="J97" i="1"/>
  <c r="J96" i="1" s="1"/>
  <c r="J147" i="1"/>
  <c r="J149" i="1" s="1"/>
  <c r="J84" i="1"/>
  <c r="J328" i="1"/>
  <c r="J158" i="1" s="1"/>
  <c r="J364" i="1"/>
  <c r="K321" i="1"/>
  <c r="K95" i="1"/>
  <c r="J76" i="1"/>
  <c r="J75" i="1" s="1"/>
  <c r="J248" i="1"/>
  <c r="J247" i="1" s="1"/>
  <c r="K73" i="1"/>
  <c r="K155" i="1"/>
  <c r="M155" i="1" s="1"/>
  <c r="K98" i="1"/>
  <c r="J12" i="1"/>
  <c r="J9" i="1" s="1"/>
  <c r="J8" i="1" s="1"/>
  <c r="J423" i="1"/>
  <c r="K403" i="1"/>
  <c r="L403" i="1" s="1"/>
  <c r="K379" i="1"/>
  <c r="K360" i="1"/>
  <c r="J366" i="1"/>
  <c r="J365" i="1" s="1"/>
  <c r="J323" i="1"/>
  <c r="J74" i="1" s="1"/>
  <c r="J59" i="1" s="1"/>
  <c r="K313" i="1"/>
  <c r="J285" i="1"/>
  <c r="K218" i="1"/>
  <c r="J193" i="1"/>
  <c r="K168" i="1"/>
  <c r="J155" i="1"/>
  <c r="K137" i="1"/>
  <c r="L25" i="1"/>
  <c r="L12" i="1"/>
  <c r="K232" i="1"/>
  <c r="K164" i="1"/>
  <c r="K27" i="1"/>
  <c r="AD487" i="1"/>
  <c r="AB487" i="1"/>
  <c r="Z487" i="1"/>
  <c r="X487" i="1"/>
  <c r="V487" i="1"/>
  <c r="T487" i="1"/>
  <c r="R487" i="1"/>
  <c r="P487" i="1"/>
  <c r="N487" i="1"/>
  <c r="M485" i="1"/>
  <c r="O485" i="1" s="1"/>
  <c r="Q485" i="1" s="1"/>
  <c r="S485" i="1" s="1"/>
  <c r="U485" i="1" s="1"/>
  <c r="W485" i="1" s="1"/>
  <c r="Y485" i="1" s="1"/>
  <c r="AA485" i="1" s="1"/>
  <c r="AC485" i="1" s="1"/>
  <c r="AE485" i="1" s="1"/>
  <c r="M484" i="1"/>
  <c r="O484" i="1" s="1"/>
  <c r="Q484" i="1" s="1"/>
  <c r="S484" i="1" s="1"/>
  <c r="U484" i="1" s="1"/>
  <c r="W484" i="1" s="1"/>
  <c r="Y484" i="1" s="1"/>
  <c r="AA484" i="1" s="1"/>
  <c r="AC484" i="1" s="1"/>
  <c r="AE484" i="1" s="1"/>
  <c r="M483" i="1"/>
  <c r="O483" i="1" s="1"/>
  <c r="Q483" i="1" s="1"/>
  <c r="S483" i="1" s="1"/>
  <c r="U483" i="1" s="1"/>
  <c r="W483" i="1" s="1"/>
  <c r="Y483" i="1" s="1"/>
  <c r="AA483" i="1" s="1"/>
  <c r="AC483" i="1" s="1"/>
  <c r="AE483" i="1" s="1"/>
  <c r="M482" i="1"/>
  <c r="O482" i="1" s="1"/>
  <c r="Q482" i="1" s="1"/>
  <c r="S482" i="1" s="1"/>
  <c r="U482" i="1" s="1"/>
  <c r="W482" i="1" s="1"/>
  <c r="Y482" i="1" s="1"/>
  <c r="AA482" i="1" s="1"/>
  <c r="AC482" i="1" s="1"/>
  <c r="AE482" i="1" s="1"/>
  <c r="M478" i="1"/>
  <c r="O478" i="1" s="1"/>
  <c r="Q478" i="1" s="1"/>
  <c r="S478" i="1" s="1"/>
  <c r="U478" i="1" s="1"/>
  <c r="W478" i="1" s="1"/>
  <c r="Y478" i="1" s="1"/>
  <c r="AA478" i="1" s="1"/>
  <c r="AC478" i="1" s="1"/>
  <c r="AE478" i="1" s="1"/>
  <c r="M477" i="1"/>
  <c r="M476" i="1"/>
  <c r="O476" i="1" s="1"/>
  <c r="AD475" i="1"/>
  <c r="AB475" i="1"/>
  <c r="Z475" i="1"/>
  <c r="X475" i="1"/>
  <c r="V475" i="1"/>
  <c r="T475" i="1"/>
  <c r="R475" i="1"/>
  <c r="P475" i="1"/>
  <c r="N475" i="1"/>
  <c r="M474" i="1"/>
  <c r="O474" i="1" s="1"/>
  <c r="Q474" i="1" s="1"/>
  <c r="S474" i="1" s="1"/>
  <c r="U474" i="1" s="1"/>
  <c r="W474" i="1" s="1"/>
  <c r="Y474" i="1" s="1"/>
  <c r="AA474" i="1" s="1"/>
  <c r="AC474" i="1" s="1"/>
  <c r="AE474" i="1" s="1"/>
  <c r="M473" i="1"/>
  <c r="O473" i="1" s="1"/>
  <c r="Q473" i="1" s="1"/>
  <c r="S473" i="1" s="1"/>
  <c r="U473" i="1" s="1"/>
  <c r="W473" i="1" s="1"/>
  <c r="Y473" i="1" s="1"/>
  <c r="AA473" i="1" s="1"/>
  <c r="AC473" i="1" s="1"/>
  <c r="AE473" i="1" s="1"/>
  <c r="M472" i="1"/>
  <c r="AD471" i="1"/>
  <c r="AB471" i="1"/>
  <c r="Z471" i="1"/>
  <c r="X471" i="1"/>
  <c r="V471" i="1"/>
  <c r="T471" i="1"/>
  <c r="R471" i="1"/>
  <c r="P471" i="1"/>
  <c r="N471" i="1"/>
  <c r="M470" i="1"/>
  <c r="O470" i="1" s="1"/>
  <c r="Q470" i="1" s="1"/>
  <c r="S470" i="1" s="1"/>
  <c r="U470" i="1" s="1"/>
  <c r="W470" i="1" s="1"/>
  <c r="Y470" i="1" s="1"/>
  <c r="AA470" i="1" s="1"/>
  <c r="AC470" i="1" s="1"/>
  <c r="AE470" i="1" s="1"/>
  <c r="M469" i="1"/>
  <c r="O469" i="1" s="1"/>
  <c r="Q469" i="1" s="1"/>
  <c r="S469" i="1" s="1"/>
  <c r="U469" i="1" s="1"/>
  <c r="W469" i="1" s="1"/>
  <c r="Y469" i="1" s="1"/>
  <c r="AA469" i="1" s="1"/>
  <c r="AC469" i="1" s="1"/>
  <c r="AE469" i="1" s="1"/>
  <c r="M468" i="1"/>
  <c r="AD467" i="1"/>
  <c r="AB467" i="1"/>
  <c r="Z467" i="1"/>
  <c r="X467" i="1"/>
  <c r="V467" i="1"/>
  <c r="T467" i="1"/>
  <c r="R467" i="1"/>
  <c r="P467" i="1"/>
  <c r="N467" i="1"/>
  <c r="AF466" i="1"/>
  <c r="AD466" i="1"/>
  <c r="AB466" i="1"/>
  <c r="Z466" i="1"/>
  <c r="X466" i="1"/>
  <c r="V466" i="1"/>
  <c r="T466" i="1"/>
  <c r="R466" i="1"/>
  <c r="P466" i="1"/>
  <c r="N466" i="1"/>
  <c r="M465" i="1"/>
  <c r="O465" i="1" s="1"/>
  <c r="Q465" i="1" s="1"/>
  <c r="S465" i="1" s="1"/>
  <c r="U465" i="1" s="1"/>
  <c r="W465" i="1" s="1"/>
  <c r="Y465" i="1" s="1"/>
  <c r="AA465" i="1" s="1"/>
  <c r="AC465" i="1" s="1"/>
  <c r="AE465" i="1" s="1"/>
  <c r="M464" i="1"/>
  <c r="O464" i="1" s="1"/>
  <c r="Q464" i="1" s="1"/>
  <c r="S464" i="1" s="1"/>
  <c r="U464" i="1" s="1"/>
  <c r="W464" i="1" s="1"/>
  <c r="Y464" i="1" s="1"/>
  <c r="AA464" i="1" s="1"/>
  <c r="AC464" i="1" s="1"/>
  <c r="AE464" i="1" s="1"/>
  <c r="M463" i="1"/>
  <c r="AD462" i="1"/>
  <c r="AB462" i="1"/>
  <c r="Z462" i="1"/>
  <c r="X462" i="1"/>
  <c r="V462" i="1"/>
  <c r="T462" i="1"/>
  <c r="R462" i="1"/>
  <c r="P462" i="1"/>
  <c r="N462" i="1"/>
  <c r="AF461" i="1"/>
  <c r="AD461" i="1"/>
  <c r="AB461" i="1"/>
  <c r="Z461" i="1"/>
  <c r="X461" i="1"/>
  <c r="V461" i="1"/>
  <c r="T461" i="1"/>
  <c r="R461" i="1"/>
  <c r="P461" i="1"/>
  <c r="N461" i="1"/>
  <c r="M458" i="1"/>
  <c r="AF457" i="1"/>
  <c r="AD457" i="1"/>
  <c r="AB457" i="1"/>
  <c r="Z457" i="1"/>
  <c r="X457" i="1"/>
  <c r="V457" i="1"/>
  <c r="T457" i="1"/>
  <c r="R457" i="1"/>
  <c r="P457" i="1"/>
  <c r="N457" i="1"/>
  <c r="AF456" i="1"/>
  <c r="AD456" i="1"/>
  <c r="AB456" i="1"/>
  <c r="Z456" i="1"/>
  <c r="X456" i="1"/>
  <c r="V456" i="1"/>
  <c r="T456" i="1"/>
  <c r="R456" i="1"/>
  <c r="P456" i="1"/>
  <c r="N456" i="1"/>
  <c r="AF455" i="1"/>
  <c r="AD455" i="1"/>
  <c r="AB455" i="1"/>
  <c r="Z455" i="1"/>
  <c r="X455" i="1"/>
  <c r="V455" i="1"/>
  <c r="T455" i="1"/>
  <c r="R455" i="1"/>
  <c r="P455" i="1"/>
  <c r="N455" i="1"/>
  <c r="M454" i="1"/>
  <c r="AF453" i="1"/>
  <c r="AD453" i="1"/>
  <c r="AB453" i="1"/>
  <c r="Z453" i="1"/>
  <c r="X453" i="1"/>
  <c r="V453" i="1"/>
  <c r="T453" i="1"/>
  <c r="R453" i="1"/>
  <c r="P453" i="1"/>
  <c r="N453" i="1"/>
  <c r="M452" i="1"/>
  <c r="AF451" i="1"/>
  <c r="AD451" i="1"/>
  <c r="AB451" i="1"/>
  <c r="Z451" i="1"/>
  <c r="X451" i="1"/>
  <c r="V451" i="1"/>
  <c r="T451" i="1"/>
  <c r="R451" i="1"/>
  <c r="P451" i="1"/>
  <c r="N451" i="1"/>
  <c r="AF450" i="1"/>
  <c r="AD450" i="1"/>
  <c r="AB450" i="1"/>
  <c r="Z450" i="1"/>
  <c r="X450" i="1"/>
  <c r="V450" i="1"/>
  <c r="T450" i="1"/>
  <c r="R450" i="1"/>
  <c r="P450" i="1"/>
  <c r="N450" i="1"/>
  <c r="M449" i="1"/>
  <c r="O449" i="1" s="1"/>
  <c r="Q449" i="1" s="1"/>
  <c r="S449" i="1" s="1"/>
  <c r="U449" i="1" s="1"/>
  <c r="W449" i="1" s="1"/>
  <c r="Y449" i="1" s="1"/>
  <c r="AA449" i="1" s="1"/>
  <c r="AC449" i="1" s="1"/>
  <c r="AE449" i="1" s="1"/>
  <c r="M448" i="1"/>
  <c r="AF447" i="1"/>
  <c r="AD447" i="1"/>
  <c r="AB447" i="1"/>
  <c r="Z447" i="1"/>
  <c r="X447" i="1"/>
  <c r="V447" i="1"/>
  <c r="T447" i="1"/>
  <c r="R447" i="1"/>
  <c r="P447" i="1"/>
  <c r="N447" i="1"/>
  <c r="AF446" i="1"/>
  <c r="AD446" i="1"/>
  <c r="AB446" i="1"/>
  <c r="Z446" i="1"/>
  <c r="X446" i="1"/>
  <c r="V446" i="1"/>
  <c r="T446" i="1"/>
  <c r="R446" i="1"/>
  <c r="P446" i="1"/>
  <c r="N446" i="1"/>
  <c r="AF445" i="1"/>
  <c r="AD445" i="1"/>
  <c r="AB445" i="1"/>
  <c r="Z445" i="1"/>
  <c r="X445" i="1"/>
  <c r="V445" i="1"/>
  <c r="T445" i="1"/>
  <c r="R445" i="1"/>
  <c r="P445" i="1"/>
  <c r="N445" i="1"/>
  <c r="AF444" i="1"/>
  <c r="AD444" i="1"/>
  <c r="AB444" i="1"/>
  <c r="Z444" i="1"/>
  <c r="X444" i="1"/>
  <c r="V444" i="1"/>
  <c r="T444" i="1"/>
  <c r="R444" i="1"/>
  <c r="P444" i="1"/>
  <c r="N444" i="1"/>
  <c r="AF443" i="1"/>
  <c r="AD443" i="1"/>
  <c r="AB443" i="1"/>
  <c r="Z443" i="1"/>
  <c r="X443" i="1"/>
  <c r="V443" i="1"/>
  <c r="T443" i="1"/>
  <c r="R443" i="1"/>
  <c r="P443" i="1"/>
  <c r="N443" i="1"/>
  <c r="AF442" i="1"/>
  <c r="AD442" i="1"/>
  <c r="AB442" i="1"/>
  <c r="Z442" i="1"/>
  <c r="X442" i="1"/>
  <c r="V442" i="1"/>
  <c r="T442" i="1"/>
  <c r="R442" i="1"/>
  <c r="P442" i="1"/>
  <c r="N442" i="1"/>
  <c r="AF441" i="1"/>
  <c r="AD441" i="1"/>
  <c r="AB441" i="1"/>
  <c r="Z441" i="1"/>
  <c r="X441" i="1"/>
  <c r="V441" i="1"/>
  <c r="T441" i="1"/>
  <c r="R441" i="1"/>
  <c r="P441" i="1"/>
  <c r="N441" i="1"/>
  <c r="AF440" i="1"/>
  <c r="AD440" i="1"/>
  <c r="AB440" i="1"/>
  <c r="Z440" i="1"/>
  <c r="X440" i="1"/>
  <c r="V440" i="1"/>
  <c r="T440" i="1"/>
  <c r="R440" i="1"/>
  <c r="P440" i="1"/>
  <c r="N440" i="1"/>
  <c r="AF439" i="1"/>
  <c r="AD439" i="1"/>
  <c r="AB439" i="1"/>
  <c r="Z439" i="1"/>
  <c r="X439" i="1"/>
  <c r="V439" i="1"/>
  <c r="T439" i="1"/>
  <c r="R439" i="1"/>
  <c r="P439" i="1"/>
  <c r="N439" i="1"/>
  <c r="AA428" i="1"/>
  <c r="AC428" i="1" s="1"/>
  <c r="AE428" i="1" s="1"/>
  <c r="M427" i="1"/>
  <c r="O427" i="1" s="1"/>
  <c r="Q427" i="1" s="1"/>
  <c r="S427" i="1" s="1"/>
  <c r="U427" i="1" s="1"/>
  <c r="W427" i="1" s="1"/>
  <c r="Y427" i="1" s="1"/>
  <c r="AA427" i="1" s="1"/>
  <c r="AC427" i="1" s="1"/>
  <c r="AE427" i="1" s="1"/>
  <c r="M426" i="1"/>
  <c r="O426" i="1" s="1"/>
  <c r="Q426" i="1" s="1"/>
  <c r="S426" i="1" s="1"/>
  <c r="U426" i="1" s="1"/>
  <c r="W426" i="1" s="1"/>
  <c r="Y426" i="1" s="1"/>
  <c r="AA426" i="1" s="1"/>
  <c r="AC426" i="1" s="1"/>
  <c r="AE426" i="1" s="1"/>
  <c r="M425" i="1"/>
  <c r="O425" i="1" s="1"/>
  <c r="Q425" i="1" s="1"/>
  <c r="S425" i="1" s="1"/>
  <c r="AF424" i="1"/>
  <c r="AD424" i="1"/>
  <c r="AB424" i="1"/>
  <c r="Z424" i="1"/>
  <c r="X424" i="1"/>
  <c r="V424" i="1"/>
  <c r="T424" i="1"/>
  <c r="R424" i="1"/>
  <c r="P424" i="1"/>
  <c r="N424" i="1"/>
  <c r="AF423" i="1"/>
  <c r="AD423" i="1"/>
  <c r="AB423" i="1"/>
  <c r="Z423" i="1"/>
  <c r="X423" i="1"/>
  <c r="V423" i="1"/>
  <c r="T423" i="1"/>
  <c r="R423" i="1"/>
  <c r="P423" i="1"/>
  <c r="N423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M414" i="1"/>
  <c r="O414" i="1" s="1"/>
  <c r="Q414" i="1" s="1"/>
  <c r="S414" i="1" s="1"/>
  <c r="U414" i="1" s="1"/>
  <c r="W414" i="1" s="1"/>
  <c r="Y414" i="1" s="1"/>
  <c r="AA414" i="1" s="1"/>
  <c r="AC414" i="1" s="1"/>
  <c r="AE414" i="1" s="1"/>
  <c r="M413" i="1"/>
  <c r="O413" i="1" s="1"/>
  <c r="Q413" i="1" s="1"/>
  <c r="S413" i="1" s="1"/>
  <c r="U413" i="1" s="1"/>
  <c r="W413" i="1" s="1"/>
  <c r="Y413" i="1" s="1"/>
  <c r="AA413" i="1" s="1"/>
  <c r="AC413" i="1" s="1"/>
  <c r="AE413" i="1" s="1"/>
  <c r="M412" i="1"/>
  <c r="O412" i="1" s="1"/>
  <c r="Q412" i="1" s="1"/>
  <c r="S412" i="1" s="1"/>
  <c r="U412" i="1" s="1"/>
  <c r="W412" i="1" s="1"/>
  <c r="Y412" i="1" s="1"/>
  <c r="AA412" i="1" s="1"/>
  <c r="AC412" i="1" s="1"/>
  <c r="AE412" i="1" s="1"/>
  <c r="AD411" i="1"/>
  <c r="AB411" i="1"/>
  <c r="Z411" i="1"/>
  <c r="X411" i="1"/>
  <c r="V411" i="1"/>
  <c r="T411" i="1"/>
  <c r="R411" i="1"/>
  <c r="P411" i="1"/>
  <c r="N411" i="1"/>
  <c r="M410" i="1"/>
  <c r="O410" i="1" s="1"/>
  <c r="Q410" i="1" s="1"/>
  <c r="S410" i="1" s="1"/>
  <c r="U410" i="1" s="1"/>
  <c r="W410" i="1" s="1"/>
  <c r="Y410" i="1" s="1"/>
  <c r="AA410" i="1" s="1"/>
  <c r="AC410" i="1" s="1"/>
  <c r="AE410" i="1" s="1"/>
  <c r="AF409" i="1"/>
  <c r="AD409" i="1"/>
  <c r="AB409" i="1"/>
  <c r="Z409" i="1"/>
  <c r="X409" i="1"/>
  <c r="V409" i="1"/>
  <c r="T409" i="1"/>
  <c r="R409" i="1"/>
  <c r="P409" i="1"/>
  <c r="N409" i="1"/>
  <c r="M409" i="1"/>
  <c r="O409" i="1" s="1"/>
  <c r="Q409" i="1" s="1"/>
  <c r="S409" i="1" s="1"/>
  <c r="U409" i="1" s="1"/>
  <c r="W409" i="1" s="1"/>
  <c r="Y409" i="1" s="1"/>
  <c r="AA409" i="1" s="1"/>
  <c r="AC409" i="1" s="1"/>
  <c r="AE409" i="1" s="1"/>
  <c r="M408" i="1"/>
  <c r="O408" i="1" s="1"/>
  <c r="Q408" i="1" s="1"/>
  <c r="S408" i="1" s="1"/>
  <c r="U408" i="1" s="1"/>
  <c r="W408" i="1" s="1"/>
  <c r="Y408" i="1" s="1"/>
  <c r="AA408" i="1" s="1"/>
  <c r="AC408" i="1" s="1"/>
  <c r="AE408" i="1" s="1"/>
  <c r="AF407" i="1"/>
  <c r="M407" i="1"/>
  <c r="O407" i="1" s="1"/>
  <c r="Q407" i="1" s="1"/>
  <c r="S407" i="1" s="1"/>
  <c r="U407" i="1" s="1"/>
  <c r="W407" i="1" s="1"/>
  <c r="Y407" i="1" s="1"/>
  <c r="AA407" i="1" s="1"/>
  <c r="AC407" i="1" s="1"/>
  <c r="AE407" i="1" s="1"/>
  <c r="M406" i="1"/>
  <c r="O406" i="1" s="1"/>
  <c r="Q406" i="1" s="1"/>
  <c r="S406" i="1" s="1"/>
  <c r="U406" i="1" s="1"/>
  <c r="W406" i="1" s="1"/>
  <c r="Y406" i="1" s="1"/>
  <c r="AA406" i="1" s="1"/>
  <c r="AC406" i="1" s="1"/>
  <c r="AE406" i="1" s="1"/>
  <c r="M405" i="1"/>
  <c r="O405" i="1" s="1"/>
  <c r="Q405" i="1" s="1"/>
  <c r="S405" i="1" s="1"/>
  <c r="U405" i="1" s="1"/>
  <c r="W405" i="1" s="1"/>
  <c r="Y405" i="1" s="1"/>
  <c r="AA405" i="1" s="1"/>
  <c r="AC405" i="1" s="1"/>
  <c r="AE405" i="1" s="1"/>
  <c r="M404" i="1"/>
  <c r="O404" i="1" s="1"/>
  <c r="Q404" i="1" s="1"/>
  <c r="S404" i="1" s="1"/>
  <c r="U404" i="1" s="1"/>
  <c r="W404" i="1" s="1"/>
  <c r="Y404" i="1" s="1"/>
  <c r="AA404" i="1" s="1"/>
  <c r="AC404" i="1" s="1"/>
  <c r="AE404" i="1" s="1"/>
  <c r="AF403" i="1"/>
  <c r="AD403" i="1"/>
  <c r="AB403" i="1"/>
  <c r="Z403" i="1"/>
  <c r="X403" i="1"/>
  <c r="V403" i="1"/>
  <c r="T403" i="1"/>
  <c r="R403" i="1"/>
  <c r="P403" i="1"/>
  <c r="N403" i="1"/>
  <c r="M402" i="1"/>
  <c r="O402" i="1" s="1"/>
  <c r="Q402" i="1" s="1"/>
  <c r="S402" i="1" s="1"/>
  <c r="U402" i="1" s="1"/>
  <c r="W402" i="1" s="1"/>
  <c r="Y402" i="1" s="1"/>
  <c r="AA402" i="1" s="1"/>
  <c r="AC402" i="1" s="1"/>
  <c r="AE402" i="1" s="1"/>
  <c r="M401" i="1"/>
  <c r="O401" i="1" s="1"/>
  <c r="Q401" i="1" s="1"/>
  <c r="S401" i="1" s="1"/>
  <c r="U401" i="1" s="1"/>
  <c r="W401" i="1" s="1"/>
  <c r="Y401" i="1" s="1"/>
  <c r="AA401" i="1" s="1"/>
  <c r="AC401" i="1" s="1"/>
  <c r="AE401" i="1" s="1"/>
  <c r="M400" i="1"/>
  <c r="O400" i="1" s="1"/>
  <c r="Q400" i="1" s="1"/>
  <c r="S400" i="1" s="1"/>
  <c r="U400" i="1" s="1"/>
  <c r="W400" i="1" s="1"/>
  <c r="Y400" i="1" s="1"/>
  <c r="AA400" i="1" s="1"/>
  <c r="AC400" i="1" s="1"/>
  <c r="AE400" i="1" s="1"/>
  <c r="AD399" i="1"/>
  <c r="AD397" i="1" s="1"/>
  <c r="AD396" i="1" s="1"/>
  <c r="AD395" i="1" s="1"/>
  <c r="AD394" i="1" s="1"/>
  <c r="AB399" i="1"/>
  <c r="AB397" i="1" s="1"/>
  <c r="AB396" i="1" s="1"/>
  <c r="AB395" i="1" s="1"/>
  <c r="AB394" i="1" s="1"/>
  <c r="Z399" i="1"/>
  <c r="Z397" i="1" s="1"/>
  <c r="Z396" i="1" s="1"/>
  <c r="Z395" i="1" s="1"/>
  <c r="Z394" i="1" s="1"/>
  <c r="X399" i="1"/>
  <c r="X397" i="1" s="1"/>
  <c r="X396" i="1" s="1"/>
  <c r="X395" i="1" s="1"/>
  <c r="X394" i="1" s="1"/>
  <c r="V399" i="1"/>
  <c r="V397" i="1" s="1"/>
  <c r="V396" i="1" s="1"/>
  <c r="V395" i="1" s="1"/>
  <c r="V394" i="1" s="1"/>
  <c r="T399" i="1"/>
  <c r="T397" i="1" s="1"/>
  <c r="T396" i="1" s="1"/>
  <c r="T395" i="1" s="1"/>
  <c r="T394" i="1" s="1"/>
  <c r="R399" i="1"/>
  <c r="R397" i="1" s="1"/>
  <c r="R396" i="1" s="1"/>
  <c r="R395" i="1" s="1"/>
  <c r="R394" i="1" s="1"/>
  <c r="P399" i="1"/>
  <c r="P397" i="1" s="1"/>
  <c r="P396" i="1" s="1"/>
  <c r="P395" i="1" s="1"/>
  <c r="P394" i="1" s="1"/>
  <c r="N399" i="1"/>
  <c r="N397" i="1" s="1"/>
  <c r="N396" i="1" s="1"/>
  <c r="N395" i="1" s="1"/>
  <c r="N394" i="1" s="1"/>
  <c r="M399" i="1"/>
  <c r="O399" i="1" s="1"/>
  <c r="Q399" i="1" s="1"/>
  <c r="S399" i="1" s="1"/>
  <c r="U399" i="1" s="1"/>
  <c r="W399" i="1" s="1"/>
  <c r="Y399" i="1" s="1"/>
  <c r="AA399" i="1" s="1"/>
  <c r="AC399" i="1" s="1"/>
  <c r="AE399" i="1" s="1"/>
  <c r="M398" i="1"/>
  <c r="O398" i="1" s="1"/>
  <c r="Q398" i="1" s="1"/>
  <c r="S398" i="1" s="1"/>
  <c r="U398" i="1" s="1"/>
  <c r="W398" i="1" s="1"/>
  <c r="Y398" i="1" s="1"/>
  <c r="AA398" i="1" s="1"/>
  <c r="AC398" i="1" s="1"/>
  <c r="AE398" i="1" s="1"/>
  <c r="AF397" i="1"/>
  <c r="M393" i="1"/>
  <c r="O393" i="1" s="1"/>
  <c r="Q393" i="1" s="1"/>
  <c r="S393" i="1" s="1"/>
  <c r="U393" i="1" s="1"/>
  <c r="W393" i="1" s="1"/>
  <c r="Y393" i="1" s="1"/>
  <c r="AA393" i="1" s="1"/>
  <c r="AC393" i="1" s="1"/>
  <c r="AE393" i="1" s="1"/>
  <c r="M392" i="1"/>
  <c r="O392" i="1" s="1"/>
  <c r="Q392" i="1" s="1"/>
  <c r="S392" i="1" s="1"/>
  <c r="U392" i="1" s="1"/>
  <c r="W392" i="1" s="1"/>
  <c r="Y392" i="1" s="1"/>
  <c r="AA392" i="1" s="1"/>
  <c r="AC392" i="1" s="1"/>
  <c r="AE392" i="1" s="1"/>
  <c r="M391" i="1"/>
  <c r="M390" i="1"/>
  <c r="O390" i="1" s="1"/>
  <c r="Q390" i="1" s="1"/>
  <c r="S390" i="1" s="1"/>
  <c r="U390" i="1" s="1"/>
  <c r="W390" i="1" s="1"/>
  <c r="Y390" i="1" s="1"/>
  <c r="AA390" i="1" s="1"/>
  <c r="AC390" i="1" s="1"/>
  <c r="AE390" i="1" s="1"/>
  <c r="M389" i="1"/>
  <c r="O389" i="1" s="1"/>
  <c r="Q389" i="1" s="1"/>
  <c r="S389" i="1" s="1"/>
  <c r="U389" i="1" s="1"/>
  <c r="W389" i="1" s="1"/>
  <c r="Y389" i="1" s="1"/>
  <c r="AA389" i="1" s="1"/>
  <c r="AC389" i="1" s="1"/>
  <c r="AE389" i="1" s="1"/>
  <c r="M388" i="1"/>
  <c r="O388" i="1" s="1"/>
  <c r="AF387" i="1"/>
  <c r="AD387" i="1"/>
  <c r="AB387" i="1"/>
  <c r="Z387" i="1"/>
  <c r="X387" i="1"/>
  <c r="V387" i="1"/>
  <c r="T387" i="1"/>
  <c r="R387" i="1"/>
  <c r="P387" i="1"/>
  <c r="N387" i="1"/>
  <c r="M386" i="1"/>
  <c r="AF385" i="1"/>
  <c r="AD385" i="1"/>
  <c r="AB385" i="1"/>
  <c r="Z385" i="1"/>
  <c r="X385" i="1"/>
  <c r="V385" i="1"/>
  <c r="T385" i="1"/>
  <c r="R385" i="1"/>
  <c r="P385" i="1"/>
  <c r="N385" i="1"/>
  <c r="M383" i="1"/>
  <c r="AF382" i="1"/>
  <c r="AF381" i="1" s="1"/>
  <c r="AD382" i="1"/>
  <c r="AB382" i="1"/>
  <c r="Z382" i="1"/>
  <c r="X382" i="1"/>
  <c r="X381" i="1" s="1"/>
  <c r="V382" i="1"/>
  <c r="T382" i="1"/>
  <c r="R382" i="1"/>
  <c r="P382" i="1"/>
  <c r="P381" i="1" s="1"/>
  <c r="N382" i="1"/>
  <c r="AB381" i="1"/>
  <c r="T381" i="1"/>
  <c r="M380" i="1"/>
  <c r="O380" i="1" s="1"/>
  <c r="AF379" i="1"/>
  <c r="AD379" i="1"/>
  <c r="AB379" i="1"/>
  <c r="Z379" i="1"/>
  <c r="X379" i="1"/>
  <c r="V379" i="1"/>
  <c r="T379" i="1"/>
  <c r="R379" i="1"/>
  <c r="P379" i="1"/>
  <c r="N379" i="1"/>
  <c r="AF378" i="1"/>
  <c r="AD378" i="1"/>
  <c r="AB378" i="1"/>
  <c r="Z378" i="1"/>
  <c r="X378" i="1"/>
  <c r="X371" i="1" s="1"/>
  <c r="X370" i="1" s="1"/>
  <c r="V378" i="1"/>
  <c r="T378" i="1"/>
  <c r="R378" i="1"/>
  <c r="P378" i="1"/>
  <c r="P371" i="1" s="1"/>
  <c r="P370" i="1" s="1"/>
  <c r="N378" i="1"/>
  <c r="AF375" i="1"/>
  <c r="AD375" i="1"/>
  <c r="AD431" i="1" s="1"/>
  <c r="AB375" i="1"/>
  <c r="AB431" i="1" s="1"/>
  <c r="Z375" i="1"/>
  <c r="Z431" i="1" s="1"/>
  <c r="X375" i="1"/>
  <c r="X431" i="1" s="1"/>
  <c r="V375" i="1"/>
  <c r="V431" i="1" s="1"/>
  <c r="T375" i="1"/>
  <c r="T431" i="1" s="1"/>
  <c r="R375" i="1"/>
  <c r="R431" i="1" s="1"/>
  <c r="P375" i="1"/>
  <c r="P431" i="1" s="1"/>
  <c r="N375" i="1"/>
  <c r="N431" i="1" s="1"/>
  <c r="O374" i="1"/>
  <c r="AF373" i="1"/>
  <c r="AD373" i="1"/>
  <c r="AB373" i="1"/>
  <c r="Z373" i="1"/>
  <c r="X373" i="1"/>
  <c r="V373" i="1"/>
  <c r="T373" i="1"/>
  <c r="R373" i="1"/>
  <c r="P373" i="1"/>
  <c r="N373" i="1"/>
  <c r="AF372" i="1"/>
  <c r="AD372" i="1"/>
  <c r="AD430" i="1" s="1"/>
  <c r="AB372" i="1"/>
  <c r="Z372" i="1"/>
  <c r="Z430" i="1" s="1"/>
  <c r="X372" i="1"/>
  <c r="V372" i="1"/>
  <c r="V430" i="1" s="1"/>
  <c r="T372" i="1"/>
  <c r="R372" i="1"/>
  <c r="R430" i="1" s="1"/>
  <c r="P372" i="1"/>
  <c r="N372" i="1"/>
  <c r="N430" i="1" s="1"/>
  <c r="AB371" i="1"/>
  <c r="T371" i="1"/>
  <c r="AB370" i="1"/>
  <c r="T370" i="1"/>
  <c r="AF368" i="1"/>
  <c r="AD368" i="1"/>
  <c r="AB368" i="1"/>
  <c r="Z368" i="1"/>
  <c r="X368" i="1"/>
  <c r="V368" i="1"/>
  <c r="T368" i="1"/>
  <c r="R368" i="1"/>
  <c r="P368" i="1"/>
  <c r="N368" i="1"/>
  <c r="O362" i="1"/>
  <c r="Q362" i="1" s="1"/>
  <c r="S362" i="1" s="1"/>
  <c r="U362" i="1" s="1"/>
  <c r="W362" i="1" s="1"/>
  <c r="Y362" i="1" s="1"/>
  <c r="AA362" i="1" s="1"/>
  <c r="AC362" i="1" s="1"/>
  <c r="AE362" i="1" s="1"/>
  <c r="O361" i="1"/>
  <c r="AF360" i="1"/>
  <c r="AD360" i="1"/>
  <c r="AB360" i="1"/>
  <c r="Z360" i="1"/>
  <c r="X360" i="1"/>
  <c r="V360" i="1"/>
  <c r="T360" i="1"/>
  <c r="R360" i="1"/>
  <c r="P360" i="1"/>
  <c r="N360" i="1"/>
  <c r="AF359" i="1"/>
  <c r="AD359" i="1"/>
  <c r="AB359" i="1"/>
  <c r="Z359" i="1"/>
  <c r="X359" i="1"/>
  <c r="V359" i="1"/>
  <c r="T359" i="1"/>
  <c r="R359" i="1"/>
  <c r="P359" i="1"/>
  <c r="N359" i="1"/>
  <c r="AF358" i="1"/>
  <c r="AD358" i="1"/>
  <c r="AB358" i="1"/>
  <c r="Z358" i="1"/>
  <c r="X358" i="1"/>
  <c r="V358" i="1"/>
  <c r="T358" i="1"/>
  <c r="R358" i="1"/>
  <c r="P358" i="1"/>
  <c r="N358" i="1"/>
  <c r="O356" i="1"/>
  <c r="Q356" i="1" s="1"/>
  <c r="S356" i="1" s="1"/>
  <c r="U356" i="1" s="1"/>
  <c r="W356" i="1" s="1"/>
  <c r="Y356" i="1" s="1"/>
  <c r="AA356" i="1" s="1"/>
  <c r="AC356" i="1" s="1"/>
  <c r="AE356" i="1" s="1"/>
  <c r="O355" i="1"/>
  <c r="Q355" i="1" s="1"/>
  <c r="S355" i="1" s="1"/>
  <c r="U355" i="1" s="1"/>
  <c r="W355" i="1" s="1"/>
  <c r="Y355" i="1" s="1"/>
  <c r="AA355" i="1" s="1"/>
  <c r="AC355" i="1" s="1"/>
  <c r="AE355" i="1" s="1"/>
  <c r="O354" i="1"/>
  <c r="Q354" i="1" s="1"/>
  <c r="S354" i="1" s="1"/>
  <c r="U354" i="1" s="1"/>
  <c r="W354" i="1" s="1"/>
  <c r="Y354" i="1" s="1"/>
  <c r="AA354" i="1" s="1"/>
  <c r="AC354" i="1" s="1"/>
  <c r="AE354" i="1" s="1"/>
  <c r="AF352" i="1"/>
  <c r="AD352" i="1"/>
  <c r="AB352" i="1"/>
  <c r="Z352" i="1"/>
  <c r="X352" i="1"/>
  <c r="V352" i="1"/>
  <c r="T352" i="1"/>
  <c r="R352" i="1"/>
  <c r="P352" i="1"/>
  <c r="N352" i="1"/>
  <c r="AF351" i="1"/>
  <c r="AD351" i="1"/>
  <c r="AB351" i="1"/>
  <c r="Z351" i="1"/>
  <c r="X351" i="1"/>
  <c r="V351" i="1"/>
  <c r="T351" i="1"/>
  <c r="R351" i="1"/>
  <c r="P351" i="1"/>
  <c r="N351" i="1"/>
  <c r="AF350" i="1"/>
  <c r="AD350" i="1"/>
  <c r="AB350" i="1"/>
  <c r="Z350" i="1"/>
  <c r="X350" i="1"/>
  <c r="V350" i="1"/>
  <c r="T350" i="1"/>
  <c r="R350" i="1"/>
  <c r="P350" i="1"/>
  <c r="N350" i="1"/>
  <c r="O349" i="1"/>
  <c r="AD348" i="1"/>
  <c r="AB348" i="1"/>
  <c r="Z348" i="1"/>
  <c r="X348" i="1"/>
  <c r="V348" i="1"/>
  <c r="T348" i="1"/>
  <c r="R348" i="1"/>
  <c r="P348" i="1"/>
  <c r="N348" i="1"/>
  <c r="O347" i="1"/>
  <c r="AF346" i="1"/>
  <c r="AF366" i="1" s="1"/>
  <c r="AF365" i="1" s="1"/>
  <c r="AD346" i="1"/>
  <c r="AD366" i="1" s="1"/>
  <c r="AD365" i="1" s="1"/>
  <c r="AB346" i="1"/>
  <c r="AB366" i="1" s="1"/>
  <c r="AB365" i="1" s="1"/>
  <c r="Z346" i="1"/>
  <c r="Z366" i="1" s="1"/>
  <c r="Z365" i="1" s="1"/>
  <c r="X346" i="1"/>
  <c r="X366" i="1" s="1"/>
  <c r="X365" i="1" s="1"/>
  <c r="V346" i="1"/>
  <c r="V366" i="1" s="1"/>
  <c r="V365" i="1" s="1"/>
  <c r="T346" i="1"/>
  <c r="T366" i="1" s="1"/>
  <c r="T365" i="1" s="1"/>
  <c r="R346" i="1"/>
  <c r="R366" i="1" s="1"/>
  <c r="R365" i="1" s="1"/>
  <c r="P346" i="1"/>
  <c r="P366" i="1" s="1"/>
  <c r="P365" i="1" s="1"/>
  <c r="N346" i="1"/>
  <c r="N366" i="1" s="1"/>
  <c r="N365" i="1" s="1"/>
  <c r="O345" i="1"/>
  <c r="Q345" i="1" s="1"/>
  <c r="S345" i="1" s="1"/>
  <c r="U345" i="1" s="1"/>
  <c r="W345" i="1" s="1"/>
  <c r="Y345" i="1" s="1"/>
  <c r="AA345" i="1" s="1"/>
  <c r="AC345" i="1" s="1"/>
  <c r="AE345" i="1" s="1"/>
  <c r="O344" i="1"/>
  <c r="Q344" i="1" s="1"/>
  <c r="S344" i="1" s="1"/>
  <c r="U344" i="1" s="1"/>
  <c r="W344" i="1" s="1"/>
  <c r="Y344" i="1" s="1"/>
  <c r="AA344" i="1" s="1"/>
  <c r="AC344" i="1" s="1"/>
  <c r="AE344" i="1" s="1"/>
  <c r="O343" i="1"/>
  <c r="Q343" i="1" s="1"/>
  <c r="S343" i="1" s="1"/>
  <c r="U343" i="1" s="1"/>
  <c r="W343" i="1" s="1"/>
  <c r="Y343" i="1" s="1"/>
  <c r="AA343" i="1" s="1"/>
  <c r="AC343" i="1" s="1"/>
  <c r="AE343" i="1" s="1"/>
  <c r="O342" i="1"/>
  <c r="AF341" i="1"/>
  <c r="AD341" i="1"/>
  <c r="AB341" i="1"/>
  <c r="Z341" i="1"/>
  <c r="X341" i="1"/>
  <c r="V341" i="1"/>
  <c r="T341" i="1"/>
  <c r="R341" i="1"/>
  <c r="P341" i="1"/>
  <c r="N341" i="1"/>
  <c r="O339" i="1"/>
  <c r="Q339" i="1" s="1"/>
  <c r="S339" i="1" s="1"/>
  <c r="U339" i="1" s="1"/>
  <c r="W339" i="1" s="1"/>
  <c r="Y339" i="1" s="1"/>
  <c r="AA339" i="1" s="1"/>
  <c r="AC339" i="1" s="1"/>
  <c r="AE339" i="1" s="1"/>
  <c r="O338" i="1"/>
  <c r="Q338" i="1" s="1"/>
  <c r="S338" i="1" s="1"/>
  <c r="U338" i="1" s="1"/>
  <c r="W338" i="1" s="1"/>
  <c r="Y338" i="1" s="1"/>
  <c r="AA338" i="1" s="1"/>
  <c r="AC338" i="1" s="1"/>
  <c r="AE338" i="1" s="1"/>
  <c r="O337" i="1"/>
  <c r="Q337" i="1" s="1"/>
  <c r="S337" i="1" s="1"/>
  <c r="U337" i="1" s="1"/>
  <c r="W337" i="1" s="1"/>
  <c r="Y337" i="1" s="1"/>
  <c r="AA337" i="1" s="1"/>
  <c r="AC337" i="1" s="1"/>
  <c r="AE337" i="1" s="1"/>
  <c r="O336" i="1"/>
  <c r="Q336" i="1" s="1"/>
  <c r="S336" i="1" s="1"/>
  <c r="U336" i="1" s="1"/>
  <c r="W336" i="1" s="1"/>
  <c r="Y336" i="1" s="1"/>
  <c r="AA336" i="1" s="1"/>
  <c r="AC336" i="1" s="1"/>
  <c r="AE336" i="1" s="1"/>
  <c r="O335" i="1"/>
  <c r="Q335" i="1" s="1"/>
  <c r="S335" i="1" s="1"/>
  <c r="U335" i="1" s="1"/>
  <c r="W335" i="1" s="1"/>
  <c r="Y335" i="1" s="1"/>
  <c r="AA335" i="1" s="1"/>
  <c r="AC335" i="1" s="1"/>
  <c r="AE335" i="1" s="1"/>
  <c r="O334" i="1"/>
  <c r="Q334" i="1" s="1"/>
  <c r="S334" i="1" s="1"/>
  <c r="U334" i="1" s="1"/>
  <c r="W334" i="1" s="1"/>
  <c r="Y334" i="1" s="1"/>
  <c r="AA334" i="1" s="1"/>
  <c r="AC334" i="1" s="1"/>
  <c r="AE334" i="1" s="1"/>
  <c r="O333" i="1"/>
  <c r="Q333" i="1" s="1"/>
  <c r="S333" i="1" s="1"/>
  <c r="U333" i="1" s="1"/>
  <c r="W333" i="1" s="1"/>
  <c r="Y333" i="1" s="1"/>
  <c r="AA333" i="1" s="1"/>
  <c r="AC333" i="1" s="1"/>
  <c r="AE333" i="1" s="1"/>
  <c r="O332" i="1"/>
  <c r="Q332" i="1" s="1"/>
  <c r="S332" i="1" s="1"/>
  <c r="U332" i="1" s="1"/>
  <c r="W332" i="1" s="1"/>
  <c r="Y332" i="1" s="1"/>
  <c r="AA332" i="1" s="1"/>
  <c r="AC332" i="1" s="1"/>
  <c r="AE332" i="1" s="1"/>
  <c r="AF330" i="1"/>
  <c r="AD330" i="1"/>
  <c r="AB330" i="1"/>
  <c r="AB329" i="1" s="1"/>
  <c r="AB328" i="1" s="1"/>
  <c r="Z330" i="1"/>
  <c r="X330" i="1"/>
  <c r="X329" i="1" s="1"/>
  <c r="X328" i="1" s="1"/>
  <c r="V330" i="1"/>
  <c r="T330" i="1"/>
  <c r="T329" i="1" s="1"/>
  <c r="T328" i="1" s="1"/>
  <c r="R330" i="1"/>
  <c r="P330" i="1"/>
  <c r="P329" i="1" s="1"/>
  <c r="P328" i="1" s="1"/>
  <c r="N330" i="1"/>
  <c r="AD329" i="1"/>
  <c r="Z329" i="1"/>
  <c r="V329" i="1"/>
  <c r="R329" i="1"/>
  <c r="N329" i="1"/>
  <c r="AF328" i="1"/>
  <c r="AD328" i="1"/>
  <c r="Z328" i="1"/>
  <c r="V328" i="1"/>
  <c r="R328" i="1"/>
  <c r="N328" i="1"/>
  <c r="O327" i="1"/>
  <c r="Q327" i="1" s="1"/>
  <c r="S327" i="1" s="1"/>
  <c r="U327" i="1" s="1"/>
  <c r="W327" i="1" s="1"/>
  <c r="Y327" i="1" s="1"/>
  <c r="AA327" i="1" s="1"/>
  <c r="AC327" i="1" s="1"/>
  <c r="AE327" i="1" s="1"/>
  <c r="AE80" i="1" s="1"/>
  <c r="AF324" i="1"/>
  <c r="AF364" i="1" s="1"/>
  <c r="AD324" i="1"/>
  <c r="AB324" i="1"/>
  <c r="AB323" i="1" s="1"/>
  <c r="Z324" i="1"/>
  <c r="X324" i="1"/>
  <c r="X323" i="1" s="1"/>
  <c r="V324" i="1"/>
  <c r="T324" i="1"/>
  <c r="T323" i="1" s="1"/>
  <c r="R324" i="1"/>
  <c r="P324" i="1"/>
  <c r="P323" i="1" s="1"/>
  <c r="N324" i="1"/>
  <c r="AD323" i="1"/>
  <c r="Z323" i="1"/>
  <c r="V323" i="1"/>
  <c r="R323" i="1"/>
  <c r="N323" i="1"/>
  <c r="Q322" i="1"/>
  <c r="O322" i="1"/>
  <c r="AF321" i="1"/>
  <c r="AD321" i="1"/>
  <c r="AD320" i="1" s="1"/>
  <c r="AB321" i="1"/>
  <c r="Z321" i="1"/>
  <c r="Z320" i="1" s="1"/>
  <c r="X321" i="1"/>
  <c r="V321" i="1"/>
  <c r="V320" i="1" s="1"/>
  <c r="T321" i="1"/>
  <c r="R321" i="1"/>
  <c r="R320" i="1" s="1"/>
  <c r="P321" i="1"/>
  <c r="P320" i="1" s="1"/>
  <c r="O321" i="1"/>
  <c r="N321" i="1"/>
  <c r="N320" i="1" s="1"/>
  <c r="AF320" i="1"/>
  <c r="AB320" i="1"/>
  <c r="X320" i="1"/>
  <c r="T320" i="1"/>
  <c r="O320" i="1"/>
  <c r="O319" i="1"/>
  <c r="Q319" i="1" s="1"/>
  <c r="S319" i="1" s="1"/>
  <c r="U319" i="1" s="1"/>
  <c r="W319" i="1" s="1"/>
  <c r="Y319" i="1" s="1"/>
  <c r="AA319" i="1" s="1"/>
  <c r="AC319" i="1" s="1"/>
  <c r="AE319" i="1" s="1"/>
  <c r="O318" i="1"/>
  <c r="Q318" i="1" s="1"/>
  <c r="S318" i="1" s="1"/>
  <c r="U318" i="1" s="1"/>
  <c r="W318" i="1" s="1"/>
  <c r="Y318" i="1" s="1"/>
  <c r="AA318" i="1" s="1"/>
  <c r="AC318" i="1" s="1"/>
  <c r="AE318" i="1" s="1"/>
  <c r="O315" i="1"/>
  <c r="O314" i="1"/>
  <c r="AF313" i="1"/>
  <c r="AD313" i="1"/>
  <c r="AB313" i="1"/>
  <c r="Z313" i="1"/>
  <c r="X313" i="1"/>
  <c r="V313" i="1"/>
  <c r="T313" i="1"/>
  <c r="R313" i="1"/>
  <c r="P313" i="1"/>
  <c r="N313" i="1"/>
  <c r="AF310" i="1"/>
  <c r="AD310" i="1"/>
  <c r="AB310" i="1"/>
  <c r="Z310" i="1"/>
  <c r="X310" i="1"/>
  <c r="V310" i="1"/>
  <c r="T310" i="1"/>
  <c r="R310" i="1"/>
  <c r="P310" i="1"/>
  <c r="N310" i="1"/>
  <c r="O309" i="1"/>
  <c r="Q309" i="1" s="1"/>
  <c r="S309" i="1" s="1"/>
  <c r="U309" i="1" s="1"/>
  <c r="W309" i="1" s="1"/>
  <c r="Y309" i="1" s="1"/>
  <c r="AA309" i="1" s="1"/>
  <c r="AC309" i="1" s="1"/>
  <c r="AE309" i="1" s="1"/>
  <c r="O308" i="1"/>
  <c r="Q308" i="1" s="1"/>
  <c r="S308" i="1" s="1"/>
  <c r="U308" i="1" s="1"/>
  <c r="W308" i="1" s="1"/>
  <c r="Y308" i="1" s="1"/>
  <c r="AA308" i="1" s="1"/>
  <c r="AC308" i="1" s="1"/>
  <c r="AE308" i="1" s="1"/>
  <c r="O307" i="1"/>
  <c r="Q307" i="1" s="1"/>
  <c r="S307" i="1" s="1"/>
  <c r="U307" i="1" s="1"/>
  <c r="W307" i="1" s="1"/>
  <c r="Y307" i="1" s="1"/>
  <c r="AA307" i="1" s="1"/>
  <c r="AC307" i="1" s="1"/>
  <c r="AE307" i="1" s="1"/>
  <c r="O306" i="1"/>
  <c r="Q306" i="1" s="1"/>
  <c r="S306" i="1" s="1"/>
  <c r="U306" i="1" s="1"/>
  <c r="W306" i="1" s="1"/>
  <c r="Y306" i="1" s="1"/>
  <c r="AA306" i="1" s="1"/>
  <c r="AC306" i="1" s="1"/>
  <c r="AE306" i="1" s="1"/>
  <c r="O305" i="1"/>
  <c r="Q305" i="1" s="1"/>
  <c r="S305" i="1" s="1"/>
  <c r="U305" i="1" s="1"/>
  <c r="W305" i="1" s="1"/>
  <c r="Y305" i="1" s="1"/>
  <c r="AA305" i="1" s="1"/>
  <c r="AC305" i="1" s="1"/>
  <c r="AE305" i="1" s="1"/>
  <c r="O304" i="1"/>
  <c r="Q304" i="1" s="1"/>
  <c r="S304" i="1" s="1"/>
  <c r="U304" i="1" s="1"/>
  <c r="W304" i="1" s="1"/>
  <c r="Y304" i="1" s="1"/>
  <c r="AA304" i="1" s="1"/>
  <c r="AC304" i="1" s="1"/>
  <c r="AE304" i="1" s="1"/>
  <c r="O303" i="1"/>
  <c r="AF302" i="1"/>
  <c r="AD302" i="1"/>
  <c r="AB302" i="1"/>
  <c r="Z302" i="1"/>
  <c r="X302" i="1"/>
  <c r="V302" i="1"/>
  <c r="T302" i="1"/>
  <c r="R302" i="1"/>
  <c r="P302" i="1"/>
  <c r="N302" i="1"/>
  <c r="AF298" i="1"/>
  <c r="AD298" i="1"/>
  <c r="AB298" i="1"/>
  <c r="Z298" i="1"/>
  <c r="X298" i="1"/>
  <c r="V298" i="1"/>
  <c r="T298" i="1"/>
  <c r="R298" i="1"/>
  <c r="P298" i="1"/>
  <c r="N298" i="1"/>
  <c r="O297" i="1"/>
  <c r="Q297" i="1" s="1"/>
  <c r="S297" i="1" s="1"/>
  <c r="U297" i="1" s="1"/>
  <c r="W297" i="1" s="1"/>
  <c r="Y297" i="1" s="1"/>
  <c r="AA297" i="1" s="1"/>
  <c r="AC297" i="1" s="1"/>
  <c r="AE297" i="1" s="1"/>
  <c r="O296" i="1"/>
  <c r="Q296" i="1" s="1"/>
  <c r="S296" i="1" s="1"/>
  <c r="U296" i="1" s="1"/>
  <c r="W296" i="1" s="1"/>
  <c r="Y296" i="1" s="1"/>
  <c r="AA296" i="1" s="1"/>
  <c r="AC296" i="1" s="1"/>
  <c r="AE296" i="1" s="1"/>
  <c r="O295" i="1"/>
  <c r="Q295" i="1" s="1"/>
  <c r="S295" i="1" s="1"/>
  <c r="U295" i="1" s="1"/>
  <c r="W295" i="1" s="1"/>
  <c r="Y295" i="1" s="1"/>
  <c r="AA295" i="1" s="1"/>
  <c r="AC295" i="1" s="1"/>
  <c r="AE295" i="1" s="1"/>
  <c r="O294" i="1"/>
  <c r="Q294" i="1" s="1"/>
  <c r="S294" i="1" s="1"/>
  <c r="U294" i="1" s="1"/>
  <c r="W294" i="1" s="1"/>
  <c r="Y294" i="1" s="1"/>
  <c r="AA294" i="1" s="1"/>
  <c r="AC294" i="1" s="1"/>
  <c r="AE294" i="1" s="1"/>
  <c r="O293" i="1"/>
  <c r="O292" i="1"/>
  <c r="Q292" i="1" s="1"/>
  <c r="S292" i="1" s="1"/>
  <c r="U292" i="1" s="1"/>
  <c r="W292" i="1" s="1"/>
  <c r="Y292" i="1" s="1"/>
  <c r="AA292" i="1" s="1"/>
  <c r="AC292" i="1" s="1"/>
  <c r="AE292" i="1" s="1"/>
  <c r="O291" i="1"/>
  <c r="Q291" i="1" s="1"/>
  <c r="S291" i="1" s="1"/>
  <c r="U291" i="1" s="1"/>
  <c r="W291" i="1" s="1"/>
  <c r="Y291" i="1" s="1"/>
  <c r="AA291" i="1" s="1"/>
  <c r="AC291" i="1" s="1"/>
  <c r="AE291" i="1" s="1"/>
  <c r="O290" i="1"/>
  <c r="Q290" i="1" s="1"/>
  <c r="S290" i="1" s="1"/>
  <c r="U290" i="1" s="1"/>
  <c r="W290" i="1" s="1"/>
  <c r="Y290" i="1" s="1"/>
  <c r="AA290" i="1" s="1"/>
  <c r="AC290" i="1" s="1"/>
  <c r="AE290" i="1" s="1"/>
  <c r="O289" i="1"/>
  <c r="Q289" i="1" s="1"/>
  <c r="S289" i="1" s="1"/>
  <c r="U289" i="1" s="1"/>
  <c r="W289" i="1" s="1"/>
  <c r="Y289" i="1" s="1"/>
  <c r="AA289" i="1" s="1"/>
  <c r="AC289" i="1" s="1"/>
  <c r="AE289" i="1" s="1"/>
  <c r="O288" i="1"/>
  <c r="Q288" i="1" s="1"/>
  <c r="S288" i="1" s="1"/>
  <c r="U288" i="1" s="1"/>
  <c r="W288" i="1" s="1"/>
  <c r="Y288" i="1" s="1"/>
  <c r="AA288" i="1" s="1"/>
  <c r="AC288" i="1" s="1"/>
  <c r="AE288" i="1" s="1"/>
  <c r="AF286" i="1"/>
  <c r="AD286" i="1"/>
  <c r="AB286" i="1"/>
  <c r="Z286" i="1"/>
  <c r="X286" i="1"/>
  <c r="V286" i="1"/>
  <c r="T286" i="1"/>
  <c r="R286" i="1"/>
  <c r="P286" i="1"/>
  <c r="N286" i="1"/>
  <c r="AF285" i="1"/>
  <c r="AD285" i="1"/>
  <c r="AB285" i="1"/>
  <c r="Z285" i="1"/>
  <c r="X285" i="1"/>
  <c r="V285" i="1"/>
  <c r="T285" i="1"/>
  <c r="R285" i="1"/>
  <c r="P285" i="1"/>
  <c r="N285" i="1"/>
  <c r="O284" i="1"/>
  <c r="Q284" i="1" s="1"/>
  <c r="S284" i="1" s="1"/>
  <c r="U284" i="1" s="1"/>
  <c r="W284" i="1" s="1"/>
  <c r="Y284" i="1" s="1"/>
  <c r="AA284" i="1" s="1"/>
  <c r="AC284" i="1" s="1"/>
  <c r="AE284" i="1" s="1"/>
  <c r="O283" i="1"/>
  <c r="Q283" i="1" s="1"/>
  <c r="S283" i="1" s="1"/>
  <c r="U283" i="1" s="1"/>
  <c r="W283" i="1" s="1"/>
  <c r="Y283" i="1" s="1"/>
  <c r="AA283" i="1" s="1"/>
  <c r="AC283" i="1" s="1"/>
  <c r="AE283" i="1" s="1"/>
  <c r="O281" i="1"/>
  <c r="Q281" i="1" s="1"/>
  <c r="S281" i="1" s="1"/>
  <c r="U281" i="1" s="1"/>
  <c r="W281" i="1" s="1"/>
  <c r="Y281" i="1" s="1"/>
  <c r="AA281" i="1" s="1"/>
  <c r="AC281" i="1" s="1"/>
  <c r="AE281" i="1" s="1"/>
  <c r="O280" i="1"/>
  <c r="Q280" i="1" s="1"/>
  <c r="S280" i="1" s="1"/>
  <c r="U280" i="1" s="1"/>
  <c r="W280" i="1" s="1"/>
  <c r="Y280" i="1" s="1"/>
  <c r="AA280" i="1" s="1"/>
  <c r="AC280" i="1" s="1"/>
  <c r="AE280" i="1" s="1"/>
  <c r="AF278" i="1"/>
  <c r="AD278" i="1"/>
  <c r="AB278" i="1"/>
  <c r="Z278" i="1"/>
  <c r="X278" i="1"/>
  <c r="V278" i="1"/>
  <c r="T278" i="1"/>
  <c r="R278" i="1"/>
  <c r="P278" i="1"/>
  <c r="N278" i="1"/>
  <c r="O276" i="1"/>
  <c r="Q276" i="1" s="1"/>
  <c r="S276" i="1" s="1"/>
  <c r="U276" i="1" s="1"/>
  <c r="W276" i="1" s="1"/>
  <c r="Y276" i="1" s="1"/>
  <c r="AA276" i="1" s="1"/>
  <c r="AC276" i="1" s="1"/>
  <c r="AE276" i="1" s="1"/>
  <c r="O272" i="1"/>
  <c r="Q272" i="1" s="1"/>
  <c r="S272" i="1" s="1"/>
  <c r="U272" i="1" s="1"/>
  <c r="W272" i="1" s="1"/>
  <c r="Y272" i="1" s="1"/>
  <c r="AA272" i="1" s="1"/>
  <c r="AC272" i="1" s="1"/>
  <c r="AE272" i="1" s="1"/>
  <c r="AF271" i="1"/>
  <c r="AD271" i="1"/>
  <c r="AB271" i="1"/>
  <c r="Z271" i="1"/>
  <c r="X271" i="1"/>
  <c r="V271" i="1"/>
  <c r="T271" i="1"/>
  <c r="R271" i="1"/>
  <c r="P271" i="1"/>
  <c r="N271" i="1"/>
  <c r="O270" i="1"/>
  <c r="Q270" i="1" s="1"/>
  <c r="S270" i="1" s="1"/>
  <c r="U270" i="1" s="1"/>
  <c r="W270" i="1" s="1"/>
  <c r="Y270" i="1" s="1"/>
  <c r="AA270" i="1" s="1"/>
  <c r="AC270" i="1" s="1"/>
  <c r="AE270" i="1" s="1"/>
  <c r="O269" i="1"/>
  <c r="O268" i="1"/>
  <c r="O267" i="1"/>
  <c r="O266" i="1"/>
  <c r="Q266" i="1" s="1"/>
  <c r="S266" i="1" s="1"/>
  <c r="U266" i="1" s="1"/>
  <c r="W266" i="1" s="1"/>
  <c r="Y266" i="1" s="1"/>
  <c r="AA266" i="1" s="1"/>
  <c r="AC266" i="1" s="1"/>
  <c r="AE266" i="1" s="1"/>
  <c r="O265" i="1"/>
  <c r="Q265" i="1" s="1"/>
  <c r="S265" i="1" s="1"/>
  <c r="U265" i="1" s="1"/>
  <c r="W265" i="1" s="1"/>
  <c r="Y265" i="1" s="1"/>
  <c r="AA265" i="1" s="1"/>
  <c r="AC265" i="1" s="1"/>
  <c r="AE265" i="1" s="1"/>
  <c r="O264" i="1"/>
  <c r="O263" i="1"/>
  <c r="O262" i="1"/>
  <c r="Q262" i="1" s="1"/>
  <c r="S262" i="1" s="1"/>
  <c r="U262" i="1" s="1"/>
  <c r="W262" i="1" s="1"/>
  <c r="Y262" i="1" s="1"/>
  <c r="AA262" i="1" s="1"/>
  <c r="AC262" i="1" s="1"/>
  <c r="AE262" i="1" s="1"/>
  <c r="O261" i="1"/>
  <c r="Q261" i="1" s="1"/>
  <c r="S261" i="1" s="1"/>
  <c r="U261" i="1" s="1"/>
  <c r="W261" i="1" s="1"/>
  <c r="Y261" i="1" s="1"/>
  <c r="AA261" i="1" s="1"/>
  <c r="AC261" i="1" s="1"/>
  <c r="AE261" i="1" s="1"/>
  <c r="O260" i="1"/>
  <c r="Q260" i="1" s="1"/>
  <c r="S260" i="1" s="1"/>
  <c r="U260" i="1" s="1"/>
  <c r="W260" i="1" s="1"/>
  <c r="Y260" i="1" s="1"/>
  <c r="AA260" i="1" s="1"/>
  <c r="AC260" i="1" s="1"/>
  <c r="AE260" i="1" s="1"/>
  <c r="O259" i="1"/>
  <c r="Q259" i="1" s="1"/>
  <c r="S259" i="1" s="1"/>
  <c r="U259" i="1" s="1"/>
  <c r="W259" i="1" s="1"/>
  <c r="Y259" i="1" s="1"/>
  <c r="AA259" i="1" s="1"/>
  <c r="AC259" i="1" s="1"/>
  <c r="AE259" i="1" s="1"/>
  <c r="O258" i="1"/>
  <c r="O257" i="1"/>
  <c r="Q257" i="1" s="1"/>
  <c r="S257" i="1" s="1"/>
  <c r="U257" i="1" s="1"/>
  <c r="W257" i="1" s="1"/>
  <c r="Y257" i="1" s="1"/>
  <c r="AA257" i="1" s="1"/>
  <c r="AC257" i="1" s="1"/>
  <c r="AE257" i="1" s="1"/>
  <c r="O256" i="1"/>
  <c r="Q256" i="1" s="1"/>
  <c r="S256" i="1" s="1"/>
  <c r="U256" i="1" s="1"/>
  <c r="W256" i="1" s="1"/>
  <c r="Y256" i="1" s="1"/>
  <c r="AA256" i="1" s="1"/>
  <c r="AC256" i="1" s="1"/>
  <c r="AE256" i="1" s="1"/>
  <c r="O255" i="1"/>
  <c r="Q255" i="1" s="1"/>
  <c r="S255" i="1" s="1"/>
  <c r="U255" i="1" s="1"/>
  <c r="W255" i="1" s="1"/>
  <c r="Y255" i="1" s="1"/>
  <c r="AA255" i="1" s="1"/>
  <c r="AC255" i="1" s="1"/>
  <c r="AE255" i="1" s="1"/>
  <c r="AF253" i="1"/>
  <c r="AF252" i="1" s="1"/>
  <c r="AD253" i="1"/>
  <c r="AB253" i="1"/>
  <c r="AB252" i="1" s="1"/>
  <c r="AB251" i="1" s="1"/>
  <c r="AB250" i="1" s="1"/>
  <c r="Z253" i="1"/>
  <c r="X253" i="1"/>
  <c r="X252" i="1" s="1"/>
  <c r="X251" i="1" s="1"/>
  <c r="X250" i="1" s="1"/>
  <c r="V253" i="1"/>
  <c r="T253" i="1"/>
  <c r="T252" i="1" s="1"/>
  <c r="T251" i="1" s="1"/>
  <c r="T250" i="1" s="1"/>
  <c r="R253" i="1"/>
  <c r="P253" i="1"/>
  <c r="P252" i="1" s="1"/>
  <c r="P251" i="1" s="1"/>
  <c r="P250" i="1" s="1"/>
  <c r="N253" i="1"/>
  <c r="AD252" i="1"/>
  <c r="AD251" i="1" s="1"/>
  <c r="AD250" i="1" s="1"/>
  <c r="Z252" i="1"/>
  <c r="Z251" i="1" s="1"/>
  <c r="Z250" i="1" s="1"/>
  <c r="V252" i="1"/>
  <c r="V251" i="1" s="1"/>
  <c r="V250" i="1" s="1"/>
  <c r="R252" i="1"/>
  <c r="R251" i="1" s="1"/>
  <c r="R250" i="1" s="1"/>
  <c r="N252" i="1"/>
  <c r="N251" i="1" s="1"/>
  <c r="N250" i="1" s="1"/>
  <c r="O244" i="1"/>
  <c r="Q244" i="1" s="1"/>
  <c r="S244" i="1" s="1"/>
  <c r="U244" i="1" s="1"/>
  <c r="W244" i="1" s="1"/>
  <c r="Y244" i="1" s="1"/>
  <c r="AA244" i="1" s="1"/>
  <c r="AC244" i="1" s="1"/>
  <c r="AE244" i="1" s="1"/>
  <c r="O243" i="1"/>
  <c r="Q243" i="1" s="1"/>
  <c r="S243" i="1" s="1"/>
  <c r="U243" i="1" s="1"/>
  <c r="W243" i="1" s="1"/>
  <c r="Y243" i="1" s="1"/>
  <c r="AA243" i="1" s="1"/>
  <c r="AC243" i="1" s="1"/>
  <c r="AE243" i="1" s="1"/>
  <c r="AF239" i="1"/>
  <c r="AD239" i="1"/>
  <c r="AD238" i="1" s="1"/>
  <c r="AB239" i="1"/>
  <c r="Z239" i="1"/>
  <c r="Z238" i="1" s="1"/>
  <c r="Z237" i="1" s="1"/>
  <c r="X239" i="1"/>
  <c r="V239" i="1"/>
  <c r="V238" i="1" s="1"/>
  <c r="V237" i="1" s="1"/>
  <c r="T239" i="1"/>
  <c r="R239" i="1"/>
  <c r="R238" i="1" s="1"/>
  <c r="R237" i="1" s="1"/>
  <c r="P239" i="1"/>
  <c r="N239" i="1"/>
  <c r="N238" i="1" s="1"/>
  <c r="N237" i="1" s="1"/>
  <c r="AF238" i="1"/>
  <c r="AF237" i="1" s="1"/>
  <c r="AB238" i="1"/>
  <c r="AB237" i="1" s="1"/>
  <c r="X238" i="1"/>
  <c r="X237" i="1" s="1"/>
  <c r="T238" i="1"/>
  <c r="T237" i="1" s="1"/>
  <c r="P238" i="1"/>
  <c r="P237" i="1" s="1"/>
  <c r="O236" i="1"/>
  <c r="AD235" i="1"/>
  <c r="AB235" i="1"/>
  <c r="Z235" i="1"/>
  <c r="X235" i="1"/>
  <c r="V235" i="1"/>
  <c r="T235" i="1"/>
  <c r="R235" i="1"/>
  <c r="P235" i="1"/>
  <c r="N235" i="1"/>
  <c r="AF232" i="1"/>
  <c r="AD232" i="1"/>
  <c r="AB232" i="1"/>
  <c r="Z232" i="1"/>
  <c r="X232" i="1"/>
  <c r="V232" i="1"/>
  <c r="T232" i="1"/>
  <c r="R232" i="1"/>
  <c r="P232" i="1"/>
  <c r="N232" i="1"/>
  <c r="AF230" i="1"/>
  <c r="AD230" i="1"/>
  <c r="AB230" i="1"/>
  <c r="Z230" i="1"/>
  <c r="X230" i="1"/>
  <c r="V230" i="1"/>
  <c r="T230" i="1"/>
  <c r="R230" i="1"/>
  <c r="P230" i="1"/>
  <c r="N230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AF226" i="1"/>
  <c r="AD226" i="1"/>
  <c r="AB226" i="1"/>
  <c r="Z226" i="1"/>
  <c r="X226" i="1"/>
  <c r="V226" i="1"/>
  <c r="T226" i="1"/>
  <c r="R226" i="1"/>
  <c r="P226" i="1"/>
  <c r="N226" i="1"/>
  <c r="AF225" i="1"/>
  <c r="AF248" i="1" s="1"/>
  <c r="AF247" i="1" s="1"/>
  <c r="AD225" i="1"/>
  <c r="AD248" i="1" s="1"/>
  <c r="AD247" i="1" s="1"/>
  <c r="AB225" i="1"/>
  <c r="AB248" i="1" s="1"/>
  <c r="AB247" i="1" s="1"/>
  <c r="Z225" i="1"/>
  <c r="Z248" i="1" s="1"/>
  <c r="Z247" i="1" s="1"/>
  <c r="X225" i="1"/>
  <c r="X248" i="1" s="1"/>
  <c r="X247" i="1" s="1"/>
  <c r="V225" i="1"/>
  <c r="V248" i="1" s="1"/>
  <c r="V247" i="1" s="1"/>
  <c r="T225" i="1"/>
  <c r="T248" i="1" s="1"/>
  <c r="T247" i="1" s="1"/>
  <c r="R225" i="1"/>
  <c r="R248" i="1" s="1"/>
  <c r="R247" i="1" s="1"/>
  <c r="P225" i="1"/>
  <c r="P248" i="1" s="1"/>
  <c r="P247" i="1" s="1"/>
  <c r="N225" i="1"/>
  <c r="N248" i="1" s="1"/>
  <c r="N247" i="1" s="1"/>
  <c r="AF223" i="1"/>
  <c r="AD223" i="1"/>
  <c r="AB223" i="1"/>
  <c r="Z223" i="1"/>
  <c r="X223" i="1"/>
  <c r="V223" i="1"/>
  <c r="T223" i="1"/>
  <c r="R223" i="1"/>
  <c r="P223" i="1"/>
  <c r="N223" i="1"/>
  <c r="O222" i="1"/>
  <c r="Q222" i="1" s="1"/>
  <c r="S222" i="1" s="1"/>
  <c r="U222" i="1" s="1"/>
  <c r="W222" i="1" s="1"/>
  <c r="Y222" i="1" s="1"/>
  <c r="AA222" i="1" s="1"/>
  <c r="AC222" i="1" s="1"/>
  <c r="AE222" i="1" s="1"/>
  <c r="O221" i="1"/>
  <c r="AF218" i="1"/>
  <c r="AD218" i="1"/>
  <c r="AB218" i="1"/>
  <c r="Z218" i="1"/>
  <c r="X218" i="1"/>
  <c r="V218" i="1"/>
  <c r="T218" i="1"/>
  <c r="R218" i="1"/>
  <c r="P218" i="1"/>
  <c r="N218" i="1"/>
  <c r="O215" i="1"/>
  <c r="Q215" i="1" s="1"/>
  <c r="S215" i="1" s="1"/>
  <c r="U215" i="1" s="1"/>
  <c r="W215" i="1" s="1"/>
  <c r="Y215" i="1" s="1"/>
  <c r="AA215" i="1" s="1"/>
  <c r="AC215" i="1" s="1"/>
  <c r="AE215" i="1" s="1"/>
  <c r="O214" i="1"/>
  <c r="Q214" i="1" s="1"/>
  <c r="S214" i="1" s="1"/>
  <c r="U214" i="1" s="1"/>
  <c r="W214" i="1" s="1"/>
  <c r="Y214" i="1" s="1"/>
  <c r="AA214" i="1" s="1"/>
  <c r="AC214" i="1" s="1"/>
  <c r="AE214" i="1" s="1"/>
  <c r="O213" i="1"/>
  <c r="Q213" i="1" s="1"/>
  <c r="S213" i="1" s="1"/>
  <c r="U213" i="1" s="1"/>
  <c r="W213" i="1" s="1"/>
  <c r="Y213" i="1" s="1"/>
  <c r="AA213" i="1" s="1"/>
  <c r="AC213" i="1" s="1"/>
  <c r="AE213" i="1" s="1"/>
  <c r="O212" i="1"/>
  <c r="AF210" i="1"/>
  <c r="AD210" i="1"/>
  <c r="AB210" i="1"/>
  <c r="Z210" i="1"/>
  <c r="X210" i="1"/>
  <c r="V210" i="1"/>
  <c r="T210" i="1"/>
  <c r="R210" i="1"/>
  <c r="P210" i="1"/>
  <c r="N210" i="1"/>
  <c r="O209" i="1"/>
  <c r="AF206" i="1"/>
  <c r="AD206" i="1"/>
  <c r="AB206" i="1"/>
  <c r="Z206" i="1"/>
  <c r="X206" i="1"/>
  <c r="V206" i="1"/>
  <c r="T206" i="1"/>
  <c r="R206" i="1"/>
  <c r="P206" i="1"/>
  <c r="N206" i="1"/>
  <c r="O205" i="1"/>
  <c r="Q205" i="1" s="1"/>
  <c r="S205" i="1" s="1"/>
  <c r="U205" i="1" s="1"/>
  <c r="W205" i="1" s="1"/>
  <c r="Y205" i="1" s="1"/>
  <c r="AA205" i="1" s="1"/>
  <c r="AC205" i="1" s="1"/>
  <c r="AE205" i="1" s="1"/>
  <c r="O204" i="1"/>
  <c r="Q204" i="1" s="1"/>
  <c r="S204" i="1" s="1"/>
  <c r="U204" i="1" s="1"/>
  <c r="W204" i="1" s="1"/>
  <c r="Y204" i="1" s="1"/>
  <c r="AA204" i="1" s="1"/>
  <c r="AC204" i="1" s="1"/>
  <c r="AE204" i="1" s="1"/>
  <c r="O203" i="1"/>
  <c r="Q203" i="1" s="1"/>
  <c r="S203" i="1" s="1"/>
  <c r="U203" i="1" s="1"/>
  <c r="W203" i="1" s="1"/>
  <c r="Y203" i="1" s="1"/>
  <c r="AA203" i="1" s="1"/>
  <c r="AC203" i="1" s="1"/>
  <c r="AE203" i="1" s="1"/>
  <c r="O202" i="1"/>
  <c r="Q202" i="1" s="1"/>
  <c r="S202" i="1" s="1"/>
  <c r="U202" i="1" s="1"/>
  <c r="W202" i="1" s="1"/>
  <c r="Y202" i="1" s="1"/>
  <c r="AA202" i="1" s="1"/>
  <c r="AC202" i="1" s="1"/>
  <c r="AE202" i="1" s="1"/>
  <c r="O201" i="1"/>
  <c r="O200" i="1"/>
  <c r="Q200" i="1" s="1"/>
  <c r="S200" i="1" s="1"/>
  <c r="U200" i="1" s="1"/>
  <c r="W200" i="1" s="1"/>
  <c r="Y200" i="1" s="1"/>
  <c r="AA200" i="1" s="1"/>
  <c r="AC200" i="1" s="1"/>
  <c r="AE200" i="1" s="1"/>
  <c r="O199" i="1"/>
  <c r="Q199" i="1" s="1"/>
  <c r="S199" i="1" s="1"/>
  <c r="U199" i="1" s="1"/>
  <c r="W199" i="1" s="1"/>
  <c r="Y199" i="1" s="1"/>
  <c r="AA199" i="1" s="1"/>
  <c r="AC199" i="1" s="1"/>
  <c r="AE199" i="1" s="1"/>
  <c r="O197" i="1"/>
  <c r="Q197" i="1" s="1"/>
  <c r="S197" i="1" s="1"/>
  <c r="U197" i="1" s="1"/>
  <c r="W197" i="1" s="1"/>
  <c r="Y197" i="1" s="1"/>
  <c r="AA197" i="1" s="1"/>
  <c r="AC197" i="1" s="1"/>
  <c r="AE197" i="1" s="1"/>
  <c r="O196" i="1"/>
  <c r="Q196" i="1" s="1"/>
  <c r="S196" i="1" s="1"/>
  <c r="U196" i="1" s="1"/>
  <c r="W196" i="1" s="1"/>
  <c r="Y196" i="1" s="1"/>
  <c r="AA196" i="1" s="1"/>
  <c r="AC196" i="1" s="1"/>
  <c r="AE196" i="1" s="1"/>
  <c r="O195" i="1"/>
  <c r="AF194" i="1"/>
  <c r="AF193" i="1" s="1"/>
  <c r="AF166" i="1" s="1"/>
  <c r="AD194" i="1"/>
  <c r="AB194" i="1"/>
  <c r="AB193" i="1" s="1"/>
  <c r="AB153" i="1" s="1"/>
  <c r="Z194" i="1"/>
  <c r="X194" i="1"/>
  <c r="X193" i="1" s="1"/>
  <c r="X166" i="1" s="1"/>
  <c r="V194" i="1"/>
  <c r="T194" i="1"/>
  <c r="T193" i="1" s="1"/>
  <c r="T153" i="1" s="1"/>
  <c r="R194" i="1"/>
  <c r="P194" i="1"/>
  <c r="P193" i="1" s="1"/>
  <c r="P166" i="1" s="1"/>
  <c r="N194" i="1"/>
  <c r="AD193" i="1"/>
  <c r="AD153" i="1" s="1"/>
  <c r="Z193" i="1"/>
  <c r="Z153" i="1" s="1"/>
  <c r="V193" i="1"/>
  <c r="V153" i="1" s="1"/>
  <c r="R193" i="1"/>
  <c r="R153" i="1" s="1"/>
  <c r="N193" i="1"/>
  <c r="N153" i="1" s="1"/>
  <c r="O192" i="1"/>
  <c r="Q192" i="1" s="1"/>
  <c r="S192" i="1" s="1"/>
  <c r="U192" i="1" s="1"/>
  <c r="W192" i="1" s="1"/>
  <c r="Y192" i="1" s="1"/>
  <c r="AA192" i="1" s="1"/>
  <c r="AC192" i="1" s="1"/>
  <c r="AE192" i="1" s="1"/>
  <c r="O191" i="1"/>
  <c r="Q191" i="1" s="1"/>
  <c r="S191" i="1" s="1"/>
  <c r="U191" i="1" s="1"/>
  <c r="W191" i="1" s="1"/>
  <c r="Y191" i="1" s="1"/>
  <c r="AA191" i="1" s="1"/>
  <c r="AC191" i="1" s="1"/>
  <c r="AE191" i="1" s="1"/>
  <c r="O190" i="1"/>
  <c r="Q190" i="1" s="1"/>
  <c r="S190" i="1" s="1"/>
  <c r="U190" i="1" s="1"/>
  <c r="W190" i="1" s="1"/>
  <c r="Y190" i="1" s="1"/>
  <c r="AA190" i="1" s="1"/>
  <c r="AC190" i="1" s="1"/>
  <c r="AE190" i="1" s="1"/>
  <c r="O189" i="1"/>
  <c r="Q189" i="1" s="1"/>
  <c r="S189" i="1" s="1"/>
  <c r="U189" i="1" s="1"/>
  <c r="W189" i="1" s="1"/>
  <c r="Y189" i="1" s="1"/>
  <c r="AA189" i="1" s="1"/>
  <c r="AC189" i="1" s="1"/>
  <c r="AE189" i="1" s="1"/>
  <c r="O188" i="1"/>
  <c r="Q188" i="1" s="1"/>
  <c r="S188" i="1" s="1"/>
  <c r="U188" i="1" s="1"/>
  <c r="W188" i="1" s="1"/>
  <c r="Y188" i="1" s="1"/>
  <c r="AA188" i="1" s="1"/>
  <c r="AC188" i="1" s="1"/>
  <c r="AE188" i="1" s="1"/>
  <c r="O187" i="1"/>
  <c r="AF186" i="1"/>
  <c r="AF167" i="1" s="1"/>
  <c r="AD186" i="1"/>
  <c r="AB186" i="1"/>
  <c r="AB167" i="1" s="1"/>
  <c r="Z186" i="1"/>
  <c r="X186" i="1"/>
  <c r="X167" i="1" s="1"/>
  <c r="V186" i="1"/>
  <c r="T186" i="1"/>
  <c r="T167" i="1" s="1"/>
  <c r="R186" i="1"/>
  <c r="P186" i="1"/>
  <c r="P167" i="1" s="1"/>
  <c r="N186" i="1"/>
  <c r="O185" i="1"/>
  <c r="Q185" i="1" s="1"/>
  <c r="S185" i="1" s="1"/>
  <c r="U185" i="1" s="1"/>
  <c r="W185" i="1" s="1"/>
  <c r="Y185" i="1" s="1"/>
  <c r="AA185" i="1" s="1"/>
  <c r="AC185" i="1" s="1"/>
  <c r="AE185" i="1" s="1"/>
  <c r="O184" i="1"/>
  <c r="O183" i="1"/>
  <c r="O182" i="1"/>
  <c r="O181" i="1"/>
  <c r="Q181" i="1" s="1"/>
  <c r="S181" i="1" s="1"/>
  <c r="U181" i="1" s="1"/>
  <c r="W181" i="1" s="1"/>
  <c r="Y181" i="1" s="1"/>
  <c r="AA181" i="1" s="1"/>
  <c r="AC181" i="1" s="1"/>
  <c r="AE181" i="1" s="1"/>
  <c r="O180" i="1"/>
  <c r="Q180" i="1" s="1"/>
  <c r="S180" i="1" s="1"/>
  <c r="U180" i="1" s="1"/>
  <c r="W180" i="1" s="1"/>
  <c r="Y180" i="1" s="1"/>
  <c r="AA180" i="1" s="1"/>
  <c r="AC180" i="1" s="1"/>
  <c r="AE180" i="1" s="1"/>
  <c r="O179" i="1"/>
  <c r="O178" i="1"/>
  <c r="O177" i="1"/>
  <c r="Q177" i="1" s="1"/>
  <c r="S177" i="1" s="1"/>
  <c r="U177" i="1" s="1"/>
  <c r="W177" i="1" s="1"/>
  <c r="Y177" i="1" s="1"/>
  <c r="AA177" i="1" s="1"/>
  <c r="AC177" i="1" s="1"/>
  <c r="AE177" i="1" s="1"/>
  <c r="O176" i="1"/>
  <c r="Q176" i="1" s="1"/>
  <c r="S176" i="1" s="1"/>
  <c r="U176" i="1" s="1"/>
  <c r="W176" i="1" s="1"/>
  <c r="Y176" i="1" s="1"/>
  <c r="AA176" i="1" s="1"/>
  <c r="AC176" i="1" s="1"/>
  <c r="AE176" i="1" s="1"/>
  <c r="O175" i="1"/>
  <c r="Q175" i="1" s="1"/>
  <c r="S175" i="1" s="1"/>
  <c r="U175" i="1" s="1"/>
  <c r="W175" i="1" s="1"/>
  <c r="Y175" i="1" s="1"/>
  <c r="AA175" i="1" s="1"/>
  <c r="AC175" i="1" s="1"/>
  <c r="AE175" i="1" s="1"/>
  <c r="O174" i="1"/>
  <c r="Q174" i="1" s="1"/>
  <c r="S174" i="1" s="1"/>
  <c r="U174" i="1" s="1"/>
  <c r="W174" i="1" s="1"/>
  <c r="Y174" i="1" s="1"/>
  <c r="AA174" i="1" s="1"/>
  <c r="AC174" i="1" s="1"/>
  <c r="AE174" i="1" s="1"/>
  <c r="O173" i="1"/>
  <c r="O172" i="1"/>
  <c r="Q172" i="1" s="1"/>
  <c r="S172" i="1" s="1"/>
  <c r="U172" i="1" s="1"/>
  <c r="W172" i="1" s="1"/>
  <c r="Y172" i="1" s="1"/>
  <c r="AA172" i="1" s="1"/>
  <c r="AC172" i="1" s="1"/>
  <c r="AE172" i="1" s="1"/>
  <c r="O171" i="1"/>
  <c r="Q171" i="1" s="1"/>
  <c r="S171" i="1" s="1"/>
  <c r="U171" i="1" s="1"/>
  <c r="W171" i="1" s="1"/>
  <c r="Y171" i="1" s="1"/>
  <c r="AA171" i="1" s="1"/>
  <c r="AC171" i="1" s="1"/>
  <c r="AE171" i="1" s="1"/>
  <c r="O170" i="1"/>
  <c r="Q170" i="1" s="1"/>
  <c r="S170" i="1" s="1"/>
  <c r="U170" i="1" s="1"/>
  <c r="W170" i="1" s="1"/>
  <c r="Y170" i="1" s="1"/>
  <c r="AA170" i="1" s="1"/>
  <c r="AC170" i="1" s="1"/>
  <c r="AE170" i="1" s="1"/>
  <c r="AF168" i="1"/>
  <c r="AD168" i="1"/>
  <c r="AD167" i="1" s="1"/>
  <c r="AB168" i="1"/>
  <c r="Z168" i="1"/>
  <c r="X168" i="1"/>
  <c r="V168" i="1"/>
  <c r="V167" i="1" s="1"/>
  <c r="T168" i="1"/>
  <c r="R168" i="1"/>
  <c r="P168" i="1"/>
  <c r="N168" i="1"/>
  <c r="N167" i="1" s="1"/>
  <c r="Z167" i="1"/>
  <c r="R167" i="1"/>
  <c r="R70" i="1" s="1"/>
  <c r="AB166" i="1"/>
  <c r="T166" i="1"/>
  <c r="AF164" i="1"/>
  <c r="AD164" i="1"/>
  <c r="AB164" i="1"/>
  <c r="Z164" i="1"/>
  <c r="X164" i="1"/>
  <c r="V164" i="1"/>
  <c r="T164" i="1"/>
  <c r="R164" i="1"/>
  <c r="P164" i="1"/>
  <c r="N164" i="1"/>
  <c r="AF163" i="1"/>
  <c r="AD163" i="1"/>
  <c r="AB163" i="1"/>
  <c r="Z163" i="1"/>
  <c r="X163" i="1"/>
  <c r="V163" i="1"/>
  <c r="T163" i="1"/>
  <c r="R163" i="1"/>
  <c r="P163" i="1"/>
  <c r="N163" i="1"/>
  <c r="AF162" i="1"/>
  <c r="AD162" i="1"/>
  <c r="AB162" i="1"/>
  <c r="Z162" i="1"/>
  <c r="X162" i="1"/>
  <c r="V162" i="1"/>
  <c r="T162" i="1"/>
  <c r="R162" i="1"/>
  <c r="P162" i="1"/>
  <c r="N162" i="1"/>
  <c r="AF159" i="1"/>
  <c r="AD159" i="1"/>
  <c r="AB159" i="1"/>
  <c r="Z159" i="1"/>
  <c r="X159" i="1"/>
  <c r="V159" i="1"/>
  <c r="T159" i="1"/>
  <c r="R159" i="1"/>
  <c r="P159" i="1"/>
  <c r="N159" i="1"/>
  <c r="AF158" i="1"/>
  <c r="AD158" i="1"/>
  <c r="AB158" i="1"/>
  <c r="Z158" i="1"/>
  <c r="X158" i="1"/>
  <c r="V158" i="1"/>
  <c r="T158" i="1"/>
  <c r="R158" i="1"/>
  <c r="P158" i="1"/>
  <c r="N158" i="1"/>
  <c r="AF157" i="1"/>
  <c r="AE157" i="1"/>
  <c r="AD157" i="1"/>
  <c r="AD156" i="1"/>
  <c r="AB156" i="1"/>
  <c r="Z156" i="1"/>
  <c r="X156" i="1"/>
  <c r="V156" i="1"/>
  <c r="T156" i="1"/>
  <c r="R156" i="1"/>
  <c r="P156" i="1"/>
  <c r="N156" i="1"/>
  <c r="AF155" i="1"/>
  <c r="AD155" i="1"/>
  <c r="AB155" i="1"/>
  <c r="Z155" i="1"/>
  <c r="X155" i="1"/>
  <c r="V155" i="1"/>
  <c r="T155" i="1"/>
  <c r="R155" i="1"/>
  <c r="P155" i="1"/>
  <c r="N155" i="1"/>
  <c r="AF154" i="1"/>
  <c r="AD154" i="1"/>
  <c r="AB154" i="1"/>
  <c r="Z154" i="1"/>
  <c r="X154" i="1"/>
  <c r="V154" i="1"/>
  <c r="T154" i="1"/>
  <c r="R154" i="1"/>
  <c r="P154" i="1"/>
  <c r="O154" i="1"/>
  <c r="N154" i="1"/>
  <c r="AF153" i="1"/>
  <c r="X153" i="1"/>
  <c r="P153" i="1"/>
  <c r="AF152" i="1"/>
  <c r="AB152" i="1"/>
  <c r="X152" i="1"/>
  <c r="X151" i="1" s="1"/>
  <c r="T152" i="1"/>
  <c r="P152" i="1"/>
  <c r="P151" i="1" s="1"/>
  <c r="AF148" i="1"/>
  <c r="AD148" i="1"/>
  <c r="AB148" i="1"/>
  <c r="Z148" i="1"/>
  <c r="X148" i="1"/>
  <c r="V148" i="1"/>
  <c r="T148" i="1"/>
  <c r="R148" i="1"/>
  <c r="P148" i="1"/>
  <c r="N148" i="1"/>
  <c r="AF146" i="1"/>
  <c r="AB146" i="1"/>
  <c r="X146" i="1"/>
  <c r="T146" i="1"/>
  <c r="P146" i="1"/>
  <c r="AF142" i="1"/>
  <c r="AD142" i="1"/>
  <c r="AB142" i="1"/>
  <c r="Z142" i="1"/>
  <c r="X142" i="1"/>
  <c r="V142" i="1"/>
  <c r="T142" i="1"/>
  <c r="R142" i="1"/>
  <c r="P142" i="1"/>
  <c r="N142" i="1"/>
  <c r="AF137" i="1"/>
  <c r="AF124" i="1" s="1"/>
  <c r="AD137" i="1"/>
  <c r="AB137" i="1"/>
  <c r="AB124" i="1" s="1"/>
  <c r="Z137" i="1"/>
  <c r="X137" i="1"/>
  <c r="X124" i="1" s="1"/>
  <c r="V137" i="1"/>
  <c r="T137" i="1"/>
  <c r="T124" i="1" s="1"/>
  <c r="R137" i="1"/>
  <c r="P137" i="1"/>
  <c r="P124" i="1" s="1"/>
  <c r="N137" i="1"/>
  <c r="AF132" i="1"/>
  <c r="AD132" i="1"/>
  <c r="AB132" i="1"/>
  <c r="Z132" i="1"/>
  <c r="X132" i="1"/>
  <c r="V132" i="1"/>
  <c r="T132" i="1"/>
  <c r="R132" i="1"/>
  <c r="P132" i="1"/>
  <c r="N132" i="1"/>
  <c r="O131" i="1"/>
  <c r="Q131" i="1" s="1"/>
  <c r="S131" i="1" s="1"/>
  <c r="U131" i="1" s="1"/>
  <c r="W131" i="1" s="1"/>
  <c r="Y131" i="1" s="1"/>
  <c r="AA131" i="1" s="1"/>
  <c r="AC131" i="1" s="1"/>
  <c r="AE131" i="1" s="1"/>
  <c r="O130" i="1"/>
  <c r="Q130" i="1" s="1"/>
  <c r="S130" i="1" s="1"/>
  <c r="U130" i="1" s="1"/>
  <c r="W130" i="1" s="1"/>
  <c r="Y130" i="1" s="1"/>
  <c r="AA130" i="1" s="1"/>
  <c r="AC130" i="1" s="1"/>
  <c r="AE130" i="1" s="1"/>
  <c r="O129" i="1"/>
  <c r="Q129" i="1" s="1"/>
  <c r="S129" i="1" s="1"/>
  <c r="U129" i="1" s="1"/>
  <c r="W129" i="1" s="1"/>
  <c r="Y129" i="1" s="1"/>
  <c r="AA129" i="1" s="1"/>
  <c r="AC129" i="1" s="1"/>
  <c r="AE129" i="1" s="1"/>
  <c r="O128" i="1"/>
  <c r="Q128" i="1" s="1"/>
  <c r="S128" i="1" s="1"/>
  <c r="U128" i="1" s="1"/>
  <c r="W128" i="1" s="1"/>
  <c r="Y128" i="1" s="1"/>
  <c r="AA128" i="1" s="1"/>
  <c r="AC128" i="1" s="1"/>
  <c r="AE128" i="1" s="1"/>
  <c r="O127" i="1"/>
  <c r="Q127" i="1" s="1"/>
  <c r="S127" i="1" s="1"/>
  <c r="U127" i="1" s="1"/>
  <c r="W127" i="1" s="1"/>
  <c r="Y127" i="1" s="1"/>
  <c r="AA127" i="1" s="1"/>
  <c r="AC127" i="1" s="1"/>
  <c r="AE127" i="1" s="1"/>
  <c r="AF125" i="1"/>
  <c r="AD125" i="1"/>
  <c r="AD124" i="1" s="1"/>
  <c r="AD71" i="1" s="1"/>
  <c r="AD56" i="1" s="1"/>
  <c r="AB125" i="1"/>
  <c r="Z125" i="1"/>
  <c r="X125" i="1"/>
  <c r="V125" i="1"/>
  <c r="V124" i="1" s="1"/>
  <c r="V71" i="1" s="1"/>
  <c r="V56" i="1" s="1"/>
  <c r="T125" i="1"/>
  <c r="R125" i="1"/>
  <c r="P125" i="1"/>
  <c r="N125" i="1"/>
  <c r="N124" i="1" s="1"/>
  <c r="N71" i="1" s="1"/>
  <c r="N56" i="1" s="1"/>
  <c r="Z124" i="1"/>
  <c r="Z71" i="1" s="1"/>
  <c r="Z56" i="1" s="1"/>
  <c r="R124" i="1"/>
  <c r="R71" i="1" s="1"/>
  <c r="R56" i="1" s="1"/>
  <c r="O123" i="1"/>
  <c r="Q123" i="1" s="1"/>
  <c r="S123" i="1" s="1"/>
  <c r="U123" i="1" s="1"/>
  <c r="W123" i="1" s="1"/>
  <c r="Y123" i="1" s="1"/>
  <c r="AA123" i="1" s="1"/>
  <c r="AC123" i="1" s="1"/>
  <c r="AE123" i="1" s="1"/>
  <c r="O122" i="1"/>
  <c r="Q122" i="1" s="1"/>
  <c r="S122" i="1" s="1"/>
  <c r="U122" i="1" s="1"/>
  <c r="W122" i="1" s="1"/>
  <c r="Y122" i="1" s="1"/>
  <c r="AA122" i="1" s="1"/>
  <c r="AC122" i="1" s="1"/>
  <c r="AE122" i="1" s="1"/>
  <c r="O121" i="1"/>
  <c r="Q121" i="1" s="1"/>
  <c r="S121" i="1" s="1"/>
  <c r="U121" i="1" s="1"/>
  <c r="W121" i="1" s="1"/>
  <c r="Y121" i="1" s="1"/>
  <c r="AA121" i="1" s="1"/>
  <c r="AC121" i="1" s="1"/>
  <c r="AE121" i="1" s="1"/>
  <c r="O118" i="1"/>
  <c r="AF117" i="1"/>
  <c r="AF98" i="1" s="1"/>
  <c r="AD117" i="1"/>
  <c r="AB117" i="1"/>
  <c r="AB98" i="1" s="1"/>
  <c r="Z117" i="1"/>
  <c r="X117" i="1"/>
  <c r="X98" i="1" s="1"/>
  <c r="V117" i="1"/>
  <c r="T117" i="1"/>
  <c r="T98" i="1" s="1"/>
  <c r="R117" i="1"/>
  <c r="P117" i="1"/>
  <c r="P98" i="1" s="1"/>
  <c r="N117" i="1"/>
  <c r="O116" i="1"/>
  <c r="Q116" i="1" s="1"/>
  <c r="S116" i="1" s="1"/>
  <c r="U116" i="1" s="1"/>
  <c r="W116" i="1" s="1"/>
  <c r="Y116" i="1" s="1"/>
  <c r="AA116" i="1" s="1"/>
  <c r="AC116" i="1" s="1"/>
  <c r="AE116" i="1" s="1"/>
  <c r="O115" i="1"/>
  <c r="O114" i="1"/>
  <c r="O113" i="1"/>
  <c r="O112" i="1"/>
  <c r="Q112" i="1" s="1"/>
  <c r="S112" i="1" s="1"/>
  <c r="U112" i="1" s="1"/>
  <c r="W112" i="1" s="1"/>
  <c r="Y112" i="1" s="1"/>
  <c r="AA112" i="1" s="1"/>
  <c r="AC112" i="1" s="1"/>
  <c r="AE112" i="1" s="1"/>
  <c r="O111" i="1"/>
  <c r="O110" i="1"/>
  <c r="O109" i="1"/>
  <c r="O108" i="1"/>
  <c r="Q108" i="1" s="1"/>
  <c r="S108" i="1" s="1"/>
  <c r="U108" i="1" s="1"/>
  <c r="W108" i="1" s="1"/>
  <c r="Y108" i="1" s="1"/>
  <c r="AA108" i="1" s="1"/>
  <c r="AC108" i="1" s="1"/>
  <c r="AE108" i="1" s="1"/>
  <c r="O107" i="1"/>
  <c r="Q107" i="1" s="1"/>
  <c r="S107" i="1" s="1"/>
  <c r="U107" i="1" s="1"/>
  <c r="W107" i="1" s="1"/>
  <c r="Y107" i="1" s="1"/>
  <c r="AA107" i="1" s="1"/>
  <c r="AC107" i="1" s="1"/>
  <c r="AE107" i="1" s="1"/>
  <c r="O106" i="1"/>
  <c r="O105" i="1"/>
  <c r="O104" i="1"/>
  <c r="O103" i="1"/>
  <c r="Q103" i="1" s="1"/>
  <c r="S103" i="1" s="1"/>
  <c r="U103" i="1" s="1"/>
  <c r="W103" i="1" s="1"/>
  <c r="Y103" i="1" s="1"/>
  <c r="AA103" i="1" s="1"/>
  <c r="AC103" i="1" s="1"/>
  <c r="AE103" i="1" s="1"/>
  <c r="O102" i="1"/>
  <c r="O101" i="1"/>
  <c r="Q101" i="1" s="1"/>
  <c r="S101" i="1" s="1"/>
  <c r="U101" i="1" s="1"/>
  <c r="W101" i="1" s="1"/>
  <c r="Y101" i="1" s="1"/>
  <c r="AA101" i="1" s="1"/>
  <c r="AC101" i="1" s="1"/>
  <c r="AE101" i="1" s="1"/>
  <c r="AF99" i="1"/>
  <c r="AD99" i="1"/>
  <c r="AB99" i="1"/>
  <c r="Z99" i="1"/>
  <c r="X99" i="1"/>
  <c r="V99" i="1"/>
  <c r="T99" i="1"/>
  <c r="R99" i="1"/>
  <c r="P99" i="1"/>
  <c r="N99" i="1"/>
  <c r="AD98" i="1"/>
  <c r="AD97" i="1" s="1"/>
  <c r="AD96" i="1" s="1"/>
  <c r="AD434" i="1" s="1"/>
  <c r="Z98" i="1"/>
  <c r="V98" i="1"/>
  <c r="V97" i="1" s="1"/>
  <c r="V96" i="1" s="1"/>
  <c r="V434" i="1" s="1"/>
  <c r="R98" i="1"/>
  <c r="N98" i="1"/>
  <c r="N97" i="1" s="1"/>
  <c r="N96" i="1" s="1"/>
  <c r="N434" i="1" s="1"/>
  <c r="Z97" i="1"/>
  <c r="Z96" i="1" s="1"/>
  <c r="Z434" i="1" s="1"/>
  <c r="R97" i="1"/>
  <c r="R96" i="1" s="1"/>
  <c r="R434" i="1" s="1"/>
  <c r="AF95" i="1"/>
  <c r="AD95" i="1"/>
  <c r="AD67" i="1" s="1"/>
  <c r="AB95" i="1"/>
  <c r="Z95" i="1"/>
  <c r="Z67" i="1" s="1"/>
  <c r="X95" i="1"/>
  <c r="V95" i="1"/>
  <c r="V67" i="1" s="1"/>
  <c r="T95" i="1"/>
  <c r="R95" i="1"/>
  <c r="P95" i="1"/>
  <c r="N95" i="1"/>
  <c r="AF94" i="1"/>
  <c r="AD94" i="1"/>
  <c r="AB94" i="1"/>
  <c r="Z94" i="1"/>
  <c r="X94" i="1"/>
  <c r="V94" i="1"/>
  <c r="T94" i="1"/>
  <c r="R94" i="1"/>
  <c r="P94" i="1"/>
  <c r="O94" i="1"/>
  <c r="N94" i="1"/>
  <c r="AF93" i="1"/>
  <c r="AD93" i="1"/>
  <c r="AB93" i="1"/>
  <c r="Z93" i="1"/>
  <c r="X93" i="1"/>
  <c r="V93" i="1"/>
  <c r="T93" i="1"/>
  <c r="R93" i="1"/>
  <c r="P93" i="1"/>
  <c r="N93" i="1"/>
  <c r="AF92" i="1"/>
  <c r="AD92" i="1"/>
  <c r="AB92" i="1"/>
  <c r="Z92" i="1"/>
  <c r="X92" i="1"/>
  <c r="V92" i="1"/>
  <c r="T92" i="1"/>
  <c r="R92" i="1"/>
  <c r="P92" i="1"/>
  <c r="N92" i="1"/>
  <c r="AF91" i="1"/>
  <c r="AB91" i="1"/>
  <c r="AB66" i="1" s="1"/>
  <c r="AB65" i="1" s="1"/>
  <c r="Z91" i="1"/>
  <c r="Z90" i="1" s="1"/>
  <c r="X91" i="1"/>
  <c r="X90" i="1" s="1"/>
  <c r="V91" i="1"/>
  <c r="V90" i="1" s="1"/>
  <c r="T91" i="1"/>
  <c r="T90" i="1" s="1"/>
  <c r="R91" i="1"/>
  <c r="R90" i="1" s="1"/>
  <c r="P91" i="1"/>
  <c r="P90" i="1" s="1"/>
  <c r="N91" i="1"/>
  <c r="N90" i="1" s="1"/>
  <c r="AF90" i="1"/>
  <c r="AB90" i="1"/>
  <c r="AF89" i="1"/>
  <c r="AB89" i="1"/>
  <c r="X89" i="1"/>
  <c r="T89" i="1"/>
  <c r="P89" i="1"/>
  <c r="AD88" i="1"/>
  <c r="AD63" i="1" s="1"/>
  <c r="AB88" i="1"/>
  <c r="Z88" i="1"/>
  <c r="Z63" i="1" s="1"/>
  <c r="X88" i="1"/>
  <c r="V88" i="1"/>
  <c r="V63" i="1" s="1"/>
  <c r="T88" i="1"/>
  <c r="R88" i="1"/>
  <c r="R63" i="1" s="1"/>
  <c r="P88" i="1"/>
  <c r="N88" i="1"/>
  <c r="N63" i="1" s="1"/>
  <c r="AF87" i="1"/>
  <c r="AD87" i="1"/>
  <c r="AB87" i="1"/>
  <c r="Z87" i="1"/>
  <c r="X87" i="1"/>
  <c r="V87" i="1"/>
  <c r="T87" i="1"/>
  <c r="R87" i="1"/>
  <c r="P87" i="1"/>
  <c r="N87" i="1"/>
  <c r="AD86" i="1"/>
  <c r="AB86" i="1"/>
  <c r="AB85" i="1" s="1"/>
  <c r="Z86" i="1"/>
  <c r="X86" i="1"/>
  <c r="X85" i="1" s="1"/>
  <c r="V86" i="1"/>
  <c r="T86" i="1"/>
  <c r="T85" i="1" s="1"/>
  <c r="R86" i="1"/>
  <c r="P86" i="1"/>
  <c r="P85" i="1" s="1"/>
  <c r="N86" i="1"/>
  <c r="AF84" i="1"/>
  <c r="AD84" i="1"/>
  <c r="AB84" i="1"/>
  <c r="Z84" i="1"/>
  <c r="X84" i="1"/>
  <c r="V84" i="1"/>
  <c r="T84" i="1"/>
  <c r="R84" i="1"/>
  <c r="P84" i="1"/>
  <c r="N84" i="1"/>
  <c r="AD83" i="1"/>
  <c r="AB83" i="1"/>
  <c r="Z83" i="1"/>
  <c r="X83" i="1"/>
  <c r="V83" i="1"/>
  <c r="T83" i="1"/>
  <c r="R83" i="1"/>
  <c r="P83" i="1"/>
  <c r="N83" i="1"/>
  <c r="AF82" i="1"/>
  <c r="AD82" i="1"/>
  <c r="AB82" i="1"/>
  <c r="Z82" i="1"/>
  <c r="X82" i="1"/>
  <c r="V82" i="1"/>
  <c r="T82" i="1"/>
  <c r="R82" i="1"/>
  <c r="P82" i="1"/>
  <c r="N82" i="1"/>
  <c r="AF81" i="1"/>
  <c r="AF60" i="1" s="1"/>
  <c r="AB81" i="1"/>
  <c r="X81" i="1"/>
  <c r="X60" i="1" s="1"/>
  <c r="T81" i="1"/>
  <c r="P81" i="1"/>
  <c r="P60" i="1" s="1"/>
  <c r="AF80" i="1"/>
  <c r="AD80" i="1"/>
  <c r="AC80" i="1"/>
  <c r="AB80" i="1"/>
  <c r="Z80" i="1"/>
  <c r="Y80" i="1"/>
  <c r="X80" i="1"/>
  <c r="V80" i="1"/>
  <c r="U80" i="1"/>
  <c r="T80" i="1"/>
  <c r="R80" i="1"/>
  <c r="Q80" i="1"/>
  <c r="P80" i="1"/>
  <c r="N80" i="1"/>
  <c r="AF79" i="1"/>
  <c r="AD79" i="1"/>
  <c r="AB79" i="1"/>
  <c r="Z79" i="1"/>
  <c r="X79" i="1"/>
  <c r="V79" i="1"/>
  <c r="T79" i="1"/>
  <c r="R79" i="1"/>
  <c r="P79" i="1"/>
  <c r="N79" i="1"/>
  <c r="AF78" i="1"/>
  <c r="AD78" i="1"/>
  <c r="AB78" i="1"/>
  <c r="Z78" i="1"/>
  <c r="X78" i="1"/>
  <c r="V78" i="1"/>
  <c r="T78" i="1"/>
  <c r="R78" i="1"/>
  <c r="P78" i="1"/>
  <c r="O78" i="1"/>
  <c r="N78" i="1"/>
  <c r="AF77" i="1"/>
  <c r="AD77" i="1"/>
  <c r="AD75" i="1" s="1"/>
  <c r="AB77" i="1"/>
  <c r="Z77" i="1"/>
  <c r="Z75" i="1" s="1"/>
  <c r="X77" i="1"/>
  <c r="V77" i="1"/>
  <c r="V75" i="1" s="1"/>
  <c r="T77" i="1"/>
  <c r="R77" i="1"/>
  <c r="R75" i="1" s="1"/>
  <c r="P77" i="1"/>
  <c r="N77" i="1"/>
  <c r="N75" i="1" s="1"/>
  <c r="AF76" i="1"/>
  <c r="AD76" i="1"/>
  <c r="AB76" i="1"/>
  <c r="Z76" i="1"/>
  <c r="X76" i="1"/>
  <c r="V76" i="1"/>
  <c r="T76" i="1"/>
  <c r="R76" i="1"/>
  <c r="P76" i="1"/>
  <c r="N76" i="1"/>
  <c r="AF75" i="1"/>
  <c r="AB75" i="1"/>
  <c r="X75" i="1"/>
  <c r="T75" i="1"/>
  <c r="P75" i="1"/>
  <c r="AD74" i="1"/>
  <c r="AB74" i="1"/>
  <c r="Z74" i="1"/>
  <c r="X74" i="1"/>
  <c r="V74" i="1"/>
  <c r="T74" i="1"/>
  <c r="R74" i="1"/>
  <c r="P74" i="1"/>
  <c r="N74" i="1"/>
  <c r="AF73" i="1"/>
  <c r="AD73" i="1"/>
  <c r="AB73" i="1"/>
  <c r="Z73" i="1"/>
  <c r="X73" i="1"/>
  <c r="V73" i="1"/>
  <c r="T73" i="1"/>
  <c r="R73" i="1"/>
  <c r="P73" i="1"/>
  <c r="N73" i="1"/>
  <c r="AF72" i="1"/>
  <c r="AD72" i="1"/>
  <c r="AB72" i="1"/>
  <c r="Z72" i="1"/>
  <c r="X72" i="1"/>
  <c r="V72" i="1"/>
  <c r="T72" i="1"/>
  <c r="R72" i="1"/>
  <c r="Q72" i="1"/>
  <c r="P72" i="1"/>
  <c r="O72" i="1"/>
  <c r="N72" i="1"/>
  <c r="AF67" i="1"/>
  <c r="AB67" i="1"/>
  <c r="X67" i="1"/>
  <c r="T67" i="1"/>
  <c r="R67" i="1"/>
  <c r="P67" i="1"/>
  <c r="N67" i="1"/>
  <c r="AF66" i="1"/>
  <c r="Z66" i="1"/>
  <c r="V66" i="1"/>
  <c r="R66" i="1"/>
  <c r="N66" i="1"/>
  <c r="AF65" i="1"/>
  <c r="Z65" i="1"/>
  <c r="V65" i="1"/>
  <c r="R65" i="1"/>
  <c r="N65" i="1"/>
  <c r="AF64" i="1"/>
  <c r="AB64" i="1"/>
  <c r="X64" i="1"/>
  <c r="T64" i="1"/>
  <c r="P64" i="1"/>
  <c r="AF63" i="1"/>
  <c r="AB63" i="1"/>
  <c r="X63" i="1"/>
  <c r="T63" i="1"/>
  <c r="P63" i="1"/>
  <c r="AD62" i="1"/>
  <c r="AB62" i="1"/>
  <c r="Z62" i="1"/>
  <c r="X62" i="1"/>
  <c r="V62" i="1"/>
  <c r="T62" i="1"/>
  <c r="R62" i="1"/>
  <c r="P62" i="1"/>
  <c r="N62" i="1"/>
  <c r="AF61" i="1"/>
  <c r="AD61" i="1"/>
  <c r="AB61" i="1"/>
  <c r="Z61" i="1"/>
  <c r="X61" i="1"/>
  <c r="V61" i="1"/>
  <c r="T61" i="1"/>
  <c r="R61" i="1"/>
  <c r="P61" i="1"/>
  <c r="N61" i="1"/>
  <c r="AB60" i="1"/>
  <c r="T60" i="1"/>
  <c r="AD59" i="1"/>
  <c r="AB59" i="1"/>
  <c r="Z59" i="1"/>
  <c r="X59" i="1"/>
  <c r="V59" i="1"/>
  <c r="T59" i="1"/>
  <c r="R59" i="1"/>
  <c r="P59" i="1"/>
  <c r="N59" i="1"/>
  <c r="AF58" i="1"/>
  <c r="AD58" i="1"/>
  <c r="AB58" i="1"/>
  <c r="Z58" i="1"/>
  <c r="X58" i="1"/>
  <c r="V58" i="1"/>
  <c r="T58" i="1"/>
  <c r="R58" i="1"/>
  <c r="P58" i="1"/>
  <c r="N58" i="1"/>
  <c r="AF57" i="1"/>
  <c r="AD57" i="1"/>
  <c r="AB57" i="1"/>
  <c r="Z57" i="1"/>
  <c r="X57" i="1"/>
  <c r="V57" i="1"/>
  <c r="T57" i="1"/>
  <c r="R57" i="1"/>
  <c r="Q57" i="1"/>
  <c r="P57" i="1"/>
  <c r="O57" i="1"/>
  <c r="N57" i="1"/>
  <c r="AE51" i="1"/>
  <c r="AE50" i="1" s="1"/>
  <c r="AE49" i="1" s="1"/>
  <c r="AD51" i="1"/>
  <c r="AC51" i="1"/>
  <c r="AC50" i="1" s="1"/>
  <c r="AC49" i="1" s="1"/>
  <c r="AB51" i="1"/>
  <c r="AB50" i="1" s="1"/>
  <c r="AB49" i="1" s="1"/>
  <c r="AA51" i="1"/>
  <c r="AA50" i="1" s="1"/>
  <c r="AA49" i="1" s="1"/>
  <c r="Z51" i="1"/>
  <c r="Y51" i="1"/>
  <c r="Y50" i="1" s="1"/>
  <c r="Y49" i="1" s="1"/>
  <c r="X51" i="1"/>
  <c r="X50" i="1" s="1"/>
  <c r="X49" i="1" s="1"/>
  <c r="W51" i="1"/>
  <c r="W50" i="1" s="1"/>
  <c r="W49" i="1" s="1"/>
  <c r="V51" i="1"/>
  <c r="U51" i="1"/>
  <c r="U50" i="1" s="1"/>
  <c r="U49" i="1" s="1"/>
  <c r="T51" i="1"/>
  <c r="T50" i="1" s="1"/>
  <c r="T49" i="1" s="1"/>
  <c r="S51" i="1"/>
  <c r="S50" i="1" s="1"/>
  <c r="S49" i="1" s="1"/>
  <c r="R51" i="1"/>
  <c r="Q51" i="1"/>
  <c r="Q50" i="1" s="1"/>
  <c r="Q49" i="1" s="1"/>
  <c r="P51" i="1"/>
  <c r="P50" i="1" s="1"/>
  <c r="P49" i="1" s="1"/>
  <c r="O51" i="1"/>
  <c r="O50" i="1" s="1"/>
  <c r="O49" i="1" s="1"/>
  <c r="N51" i="1"/>
  <c r="AD50" i="1"/>
  <c r="AD49" i="1" s="1"/>
  <c r="Z50" i="1"/>
  <c r="Z49" i="1" s="1"/>
  <c r="V50" i="1"/>
  <c r="V49" i="1" s="1"/>
  <c r="R50" i="1"/>
  <c r="R49" i="1" s="1"/>
  <c r="N50" i="1"/>
  <c r="N49" i="1" s="1"/>
  <c r="AF47" i="1"/>
  <c r="AD47" i="1"/>
  <c r="AB47" i="1"/>
  <c r="Z47" i="1"/>
  <c r="X47" i="1"/>
  <c r="V47" i="1"/>
  <c r="T47" i="1"/>
  <c r="R47" i="1"/>
  <c r="P47" i="1"/>
  <c r="N47" i="1"/>
  <c r="O45" i="1"/>
  <c r="Q45" i="1" s="1"/>
  <c r="S45" i="1" s="1"/>
  <c r="U45" i="1" s="1"/>
  <c r="W45" i="1" s="1"/>
  <c r="Y45" i="1" s="1"/>
  <c r="AA45" i="1" s="1"/>
  <c r="AC45" i="1" s="1"/>
  <c r="AE45" i="1" s="1"/>
  <c r="AF43" i="1"/>
  <c r="AD43" i="1"/>
  <c r="AB43" i="1"/>
  <c r="Z43" i="1"/>
  <c r="X43" i="1"/>
  <c r="V43" i="1"/>
  <c r="T43" i="1"/>
  <c r="R43" i="1"/>
  <c r="P43" i="1"/>
  <c r="N43" i="1"/>
  <c r="O37" i="1"/>
  <c r="AF36" i="1"/>
  <c r="AD36" i="1"/>
  <c r="AB36" i="1"/>
  <c r="Z36" i="1"/>
  <c r="X36" i="1"/>
  <c r="V36" i="1"/>
  <c r="T36" i="1"/>
  <c r="R36" i="1"/>
  <c r="P36" i="1"/>
  <c r="N36" i="1"/>
  <c r="O35" i="1"/>
  <c r="Q35" i="1" s="1"/>
  <c r="S35" i="1" s="1"/>
  <c r="U35" i="1" s="1"/>
  <c r="W35" i="1" s="1"/>
  <c r="Y35" i="1" s="1"/>
  <c r="AA35" i="1" s="1"/>
  <c r="AC35" i="1" s="1"/>
  <c r="AE35" i="1" s="1"/>
  <c r="O34" i="1"/>
  <c r="Q34" i="1" s="1"/>
  <c r="S34" i="1" s="1"/>
  <c r="U34" i="1" s="1"/>
  <c r="W34" i="1" s="1"/>
  <c r="Y34" i="1" s="1"/>
  <c r="AA34" i="1" s="1"/>
  <c r="AC34" i="1" s="1"/>
  <c r="AE34" i="1" s="1"/>
  <c r="O33" i="1"/>
  <c r="Q33" i="1" s="1"/>
  <c r="S33" i="1" s="1"/>
  <c r="U33" i="1" s="1"/>
  <c r="W33" i="1" s="1"/>
  <c r="Y33" i="1" s="1"/>
  <c r="AA33" i="1" s="1"/>
  <c r="AC33" i="1" s="1"/>
  <c r="AE33" i="1" s="1"/>
  <c r="O32" i="1"/>
  <c r="AF31" i="1"/>
  <c r="AF30" i="1" s="1"/>
  <c r="AD31" i="1"/>
  <c r="AB31" i="1"/>
  <c r="AB30" i="1" s="1"/>
  <c r="Z31" i="1"/>
  <c r="X31" i="1"/>
  <c r="X30" i="1" s="1"/>
  <c r="V31" i="1"/>
  <c r="T31" i="1"/>
  <c r="T30" i="1" s="1"/>
  <c r="R31" i="1"/>
  <c r="P31" i="1"/>
  <c r="P30" i="1" s="1"/>
  <c r="N31" i="1"/>
  <c r="AD30" i="1"/>
  <c r="Z30" i="1"/>
  <c r="V30" i="1"/>
  <c r="R30" i="1"/>
  <c r="N30" i="1"/>
  <c r="O29" i="1"/>
  <c r="Q29" i="1" s="1"/>
  <c r="S29" i="1" s="1"/>
  <c r="U29" i="1" s="1"/>
  <c r="W29" i="1" s="1"/>
  <c r="Y29" i="1" s="1"/>
  <c r="AA29" i="1" s="1"/>
  <c r="AC29" i="1" s="1"/>
  <c r="AE29" i="1" s="1"/>
  <c r="O28" i="1"/>
  <c r="AF27" i="1"/>
  <c r="AF26" i="1" s="1"/>
  <c r="AF25" i="1" s="1"/>
  <c r="AD27" i="1"/>
  <c r="AB27" i="1"/>
  <c r="AB26" i="1" s="1"/>
  <c r="AB25" i="1" s="1"/>
  <c r="Z27" i="1"/>
  <c r="X27" i="1"/>
  <c r="X26" i="1" s="1"/>
  <c r="X25" i="1" s="1"/>
  <c r="V27" i="1"/>
  <c r="T27" i="1"/>
  <c r="T26" i="1" s="1"/>
  <c r="T25" i="1" s="1"/>
  <c r="R27" i="1"/>
  <c r="P27" i="1"/>
  <c r="P26" i="1" s="1"/>
  <c r="P25" i="1" s="1"/>
  <c r="N27" i="1"/>
  <c r="AD26" i="1"/>
  <c r="AD25" i="1" s="1"/>
  <c r="Z26" i="1"/>
  <c r="Z25" i="1" s="1"/>
  <c r="V26" i="1"/>
  <c r="V25" i="1" s="1"/>
  <c r="R26" i="1"/>
  <c r="R25" i="1" s="1"/>
  <c r="N26" i="1"/>
  <c r="N25" i="1" s="1"/>
  <c r="O24" i="1"/>
  <c r="Q24" i="1" s="1"/>
  <c r="S24" i="1" s="1"/>
  <c r="U24" i="1" s="1"/>
  <c r="W24" i="1" s="1"/>
  <c r="Y24" i="1" s="1"/>
  <c r="AA24" i="1" s="1"/>
  <c r="AC24" i="1" s="1"/>
  <c r="AE24" i="1" s="1"/>
  <c r="O23" i="1"/>
  <c r="Q23" i="1" s="1"/>
  <c r="S23" i="1" s="1"/>
  <c r="U23" i="1" s="1"/>
  <c r="W23" i="1" s="1"/>
  <c r="Y23" i="1" s="1"/>
  <c r="AA23" i="1" s="1"/>
  <c r="AC23" i="1" s="1"/>
  <c r="AE23" i="1" s="1"/>
  <c r="O22" i="1"/>
  <c r="Q22" i="1" s="1"/>
  <c r="S22" i="1" s="1"/>
  <c r="U22" i="1" s="1"/>
  <c r="W22" i="1" s="1"/>
  <c r="Y22" i="1" s="1"/>
  <c r="AA22" i="1" s="1"/>
  <c r="AC22" i="1" s="1"/>
  <c r="AE22" i="1" s="1"/>
  <c r="O21" i="1"/>
  <c r="O20" i="1"/>
  <c r="AF19" i="1"/>
  <c r="AF18" i="1" s="1"/>
  <c r="AD19" i="1"/>
  <c r="AB19" i="1"/>
  <c r="AB18" i="1" s="1"/>
  <c r="Z19" i="1"/>
  <c r="X19" i="1"/>
  <c r="X18" i="1" s="1"/>
  <c r="V19" i="1"/>
  <c r="T19" i="1"/>
  <c r="T18" i="1" s="1"/>
  <c r="R19" i="1"/>
  <c r="P19" i="1"/>
  <c r="P18" i="1" s="1"/>
  <c r="N19" i="1"/>
  <c r="AD18" i="1"/>
  <c r="Z18" i="1"/>
  <c r="V18" i="1"/>
  <c r="V46" i="1" s="1"/>
  <c r="R18" i="1"/>
  <c r="R46" i="1" s="1"/>
  <c r="N18" i="1"/>
  <c r="N46" i="1" s="1"/>
  <c r="O15" i="1"/>
  <c r="AF14" i="1"/>
  <c r="AD14" i="1"/>
  <c r="AB14" i="1"/>
  <c r="Z14" i="1"/>
  <c r="X14" i="1"/>
  <c r="V14" i="1"/>
  <c r="T14" i="1"/>
  <c r="R14" i="1"/>
  <c r="P14" i="1"/>
  <c r="N14" i="1"/>
  <c r="AF13" i="1"/>
  <c r="AD13" i="1"/>
  <c r="AB13" i="1"/>
  <c r="Z13" i="1"/>
  <c r="X13" i="1"/>
  <c r="V13" i="1"/>
  <c r="T13" i="1"/>
  <c r="R13" i="1"/>
  <c r="P13" i="1"/>
  <c r="N13" i="1"/>
  <c r="AF10" i="1"/>
  <c r="AD10" i="1"/>
  <c r="AB10" i="1"/>
  <c r="Z10" i="1"/>
  <c r="X10" i="1"/>
  <c r="V10" i="1"/>
  <c r="T10" i="1"/>
  <c r="R10" i="1"/>
  <c r="P10" i="1"/>
  <c r="N10" i="1"/>
  <c r="K124" i="1" l="1"/>
  <c r="M124" i="1" s="1"/>
  <c r="M137" i="1"/>
  <c r="K167" i="1"/>
  <c r="M167" i="1" s="1"/>
  <c r="M168" i="1"/>
  <c r="M218" i="1"/>
  <c r="L218" i="1"/>
  <c r="K378" i="1"/>
  <c r="L378" i="1" s="1"/>
  <c r="L430" i="1" s="1"/>
  <c r="L379" i="1"/>
  <c r="L98" i="1"/>
  <c r="M98" i="1"/>
  <c r="K58" i="1"/>
  <c r="M73" i="1"/>
  <c r="L73" i="1"/>
  <c r="K320" i="1"/>
  <c r="M321" i="1"/>
  <c r="K445" i="1"/>
  <c r="K444" i="1" s="1"/>
  <c r="L99" i="1"/>
  <c r="M99" i="1"/>
  <c r="K89" i="1"/>
  <c r="K351" i="1"/>
  <c r="M352" i="1"/>
  <c r="M94" i="1"/>
  <c r="L206" i="1"/>
  <c r="M206" i="1"/>
  <c r="K225" i="1"/>
  <c r="M226" i="1"/>
  <c r="K238" i="1"/>
  <c r="M239" i="1"/>
  <c r="L239" i="1"/>
  <c r="K359" i="1"/>
  <c r="M360" i="1"/>
  <c r="K92" i="1"/>
  <c r="M93" i="1"/>
  <c r="M117" i="1"/>
  <c r="L117" i="1"/>
  <c r="L375" i="1"/>
  <c r="M375" i="1"/>
  <c r="M78" i="1"/>
  <c r="L78" i="1"/>
  <c r="K381" i="1"/>
  <c r="K81" i="1" s="1"/>
  <c r="L382" i="1"/>
  <c r="M298" i="1"/>
  <c r="L298" i="1"/>
  <c r="K57" i="1"/>
  <c r="M57" i="1" s="1"/>
  <c r="M72" i="1"/>
  <c r="K82" i="1"/>
  <c r="L387" i="1"/>
  <c r="K372" i="1"/>
  <c r="M372" i="1" s="1"/>
  <c r="M373" i="1"/>
  <c r="Z12" i="1"/>
  <c r="K26" i="1"/>
  <c r="M27" i="1"/>
  <c r="K18" i="1"/>
  <c r="M19" i="1"/>
  <c r="AD12" i="1"/>
  <c r="AD9" i="1" s="1"/>
  <c r="AD8" i="1" s="1"/>
  <c r="AB12" i="1"/>
  <c r="K13" i="1"/>
  <c r="M14" i="1"/>
  <c r="K30" i="1"/>
  <c r="M30" i="1" s="1"/>
  <c r="M31" i="1"/>
  <c r="K49" i="1"/>
  <c r="M49" i="1" s="1"/>
  <c r="M50" i="1"/>
  <c r="M159" i="1"/>
  <c r="K63" i="1"/>
  <c r="M88" i="1"/>
  <c r="L348" i="1"/>
  <c r="M348" i="1"/>
  <c r="J156" i="1"/>
  <c r="J86" i="1"/>
  <c r="J85" i="1" s="1"/>
  <c r="J83" i="1"/>
  <c r="J62" i="1" s="1"/>
  <c r="M164" i="1"/>
  <c r="K67" i="1"/>
  <c r="M95" i="1"/>
  <c r="M346" i="1"/>
  <c r="L346" i="1"/>
  <c r="K366" i="1"/>
  <c r="M329" i="1"/>
  <c r="L329" i="1"/>
  <c r="L330" i="1"/>
  <c r="M330" i="1"/>
  <c r="O80" i="1"/>
  <c r="S80" i="1"/>
  <c r="W80" i="1"/>
  <c r="AA80" i="1"/>
  <c r="L80" i="1"/>
  <c r="M80" i="1"/>
  <c r="M79" i="1"/>
  <c r="L79" i="1"/>
  <c r="K323" i="1"/>
  <c r="M324" i="1"/>
  <c r="L324" i="1"/>
  <c r="M77" i="1"/>
  <c r="L77" i="1"/>
  <c r="L368" i="1"/>
  <c r="M368" i="1"/>
  <c r="K285" i="1"/>
  <c r="L285" i="1" s="1"/>
  <c r="M313" i="1"/>
  <c r="L313" i="1"/>
  <c r="J153" i="1"/>
  <c r="M302" i="1"/>
  <c r="L302" i="1"/>
  <c r="L286" i="1"/>
  <c r="M286" i="1"/>
  <c r="M278" i="1"/>
  <c r="K252" i="1"/>
  <c r="K70" i="1" s="1"/>
  <c r="K230" i="1"/>
  <c r="M232" i="1"/>
  <c r="L232" i="1"/>
  <c r="M87" i="1"/>
  <c r="L87" i="1"/>
  <c r="L194" i="1"/>
  <c r="M194" i="1"/>
  <c r="H150" i="1"/>
  <c r="H433" i="1" s="1"/>
  <c r="H436" i="1" s="1"/>
  <c r="H432" i="1"/>
  <c r="H429" i="1" s="1"/>
  <c r="H48" i="1"/>
  <c r="J70" i="1"/>
  <c r="J55" i="1" s="1"/>
  <c r="L253" i="1"/>
  <c r="M253" i="1"/>
  <c r="H367" i="1"/>
  <c r="H435" i="1"/>
  <c r="J251" i="1"/>
  <c r="J250" i="1" s="1"/>
  <c r="J369" i="1" s="1"/>
  <c r="J367" i="1" s="1"/>
  <c r="K193" i="1"/>
  <c r="K97" i="1"/>
  <c r="K147" i="1"/>
  <c r="J166" i="1"/>
  <c r="J165" i="1" s="1"/>
  <c r="J249" i="1" s="1"/>
  <c r="J66" i="1"/>
  <c r="J65" i="1" s="1"/>
  <c r="J90" i="1"/>
  <c r="J371" i="1"/>
  <c r="K397" i="1"/>
  <c r="L9" i="1"/>
  <c r="L8" i="1" s="1"/>
  <c r="J71" i="1"/>
  <c r="J56" i="1" s="1"/>
  <c r="J434" i="1"/>
  <c r="J437" i="1" s="1"/>
  <c r="K84" i="1"/>
  <c r="K328" i="1"/>
  <c r="K364" i="1"/>
  <c r="K396" i="1"/>
  <c r="K440" i="1"/>
  <c r="K439" i="1" s="1"/>
  <c r="M417" i="1"/>
  <c r="O417" i="1" s="1"/>
  <c r="Q417" i="1" s="1"/>
  <c r="S417" i="1" s="1"/>
  <c r="U417" i="1" s="1"/>
  <c r="W417" i="1" s="1"/>
  <c r="Y417" i="1" s="1"/>
  <c r="AA417" i="1" s="1"/>
  <c r="AC417" i="1" s="1"/>
  <c r="AE417" i="1" s="1"/>
  <c r="M411" i="1"/>
  <c r="O411" i="1" s="1"/>
  <c r="Q411" i="1" s="1"/>
  <c r="S411" i="1" s="1"/>
  <c r="U411" i="1" s="1"/>
  <c r="W411" i="1" s="1"/>
  <c r="Y411" i="1" s="1"/>
  <c r="AA411" i="1" s="1"/>
  <c r="AC411" i="1" s="1"/>
  <c r="AE411" i="1" s="1"/>
  <c r="O136" i="1"/>
  <c r="Q136" i="1" s="1"/>
  <c r="S136" i="1" s="1"/>
  <c r="U136" i="1" s="1"/>
  <c r="W136" i="1" s="1"/>
  <c r="Y136" i="1" s="1"/>
  <c r="AA136" i="1" s="1"/>
  <c r="AC136" i="1" s="1"/>
  <c r="AE136" i="1" s="1"/>
  <c r="Z9" i="1"/>
  <c r="Z8" i="1" s="1"/>
  <c r="P46" i="1"/>
  <c r="P12" i="1"/>
  <c r="P9" i="1" s="1"/>
  <c r="P8" i="1" s="1"/>
  <c r="T46" i="1"/>
  <c r="T12" i="1"/>
  <c r="T9" i="1" s="1"/>
  <c r="T8" i="1" s="1"/>
  <c r="X46" i="1"/>
  <c r="X12" i="1"/>
  <c r="X9" i="1" s="1"/>
  <c r="X8" i="1" s="1"/>
  <c r="AB9" i="1"/>
  <c r="AB8" i="1" s="1"/>
  <c r="AF12" i="1"/>
  <c r="AF9" i="1" s="1"/>
  <c r="AF8" i="1" s="1"/>
  <c r="R55" i="1"/>
  <c r="N166" i="1"/>
  <c r="N152" i="1"/>
  <c r="N151" i="1" s="1"/>
  <c r="N70" i="1"/>
  <c r="V166" i="1"/>
  <c r="V152" i="1"/>
  <c r="V151" i="1" s="1"/>
  <c r="V70" i="1"/>
  <c r="AD166" i="1"/>
  <c r="AD152" i="1"/>
  <c r="AD151" i="1" s="1"/>
  <c r="AD70" i="1"/>
  <c r="R437" i="1"/>
  <c r="Z437" i="1"/>
  <c r="T147" i="1"/>
  <c r="T149" i="1" s="1"/>
  <c r="T97" i="1"/>
  <c r="T96" i="1" s="1"/>
  <c r="T434" i="1" s="1"/>
  <c r="T70" i="1"/>
  <c r="AB147" i="1"/>
  <c r="AB149" i="1" s="1"/>
  <c r="AB97" i="1"/>
  <c r="AB96" i="1" s="1"/>
  <c r="AB434" i="1" s="1"/>
  <c r="AB70" i="1"/>
  <c r="R146" i="1"/>
  <c r="R89" i="1"/>
  <c r="R64" i="1" s="1"/>
  <c r="Z166" i="1"/>
  <c r="Z152" i="1"/>
  <c r="Z151" i="1" s="1"/>
  <c r="O245" i="1"/>
  <c r="N12" i="1"/>
  <c r="N9" i="1" s="1"/>
  <c r="N8" i="1" s="1"/>
  <c r="R12" i="1"/>
  <c r="R9" i="1" s="1"/>
  <c r="R8" i="1" s="1"/>
  <c r="V12" i="1"/>
  <c r="V9" i="1" s="1"/>
  <c r="V8" i="1" s="1"/>
  <c r="T437" i="1"/>
  <c r="AB437" i="1"/>
  <c r="P66" i="1"/>
  <c r="P65" i="1" s="1"/>
  <c r="T66" i="1"/>
  <c r="T65" i="1" s="1"/>
  <c r="X66" i="1"/>
  <c r="X65" i="1" s="1"/>
  <c r="Z70" i="1"/>
  <c r="N85" i="1"/>
  <c r="R85" i="1"/>
  <c r="V85" i="1"/>
  <c r="Z85" i="1"/>
  <c r="AD85" i="1"/>
  <c r="R147" i="1"/>
  <c r="R149" i="1" s="1"/>
  <c r="Z147" i="1"/>
  <c r="Z149" i="1" s="1"/>
  <c r="P71" i="1"/>
  <c r="P56" i="1" s="1"/>
  <c r="T71" i="1"/>
  <c r="T56" i="1" s="1"/>
  <c r="X71" i="1"/>
  <c r="X56" i="1" s="1"/>
  <c r="AB71" i="1"/>
  <c r="AB56" i="1" s="1"/>
  <c r="AF71" i="1"/>
  <c r="AF56" i="1" s="1"/>
  <c r="O141" i="1"/>
  <c r="Q141" i="1" s="1"/>
  <c r="S141" i="1" s="1"/>
  <c r="U141" i="1" s="1"/>
  <c r="W141" i="1" s="1"/>
  <c r="Y141" i="1" s="1"/>
  <c r="AA141" i="1" s="1"/>
  <c r="AC141" i="1" s="1"/>
  <c r="AE141" i="1" s="1"/>
  <c r="T151" i="1"/>
  <c r="AB151" i="1"/>
  <c r="AH252" i="1"/>
  <c r="N437" i="1"/>
  <c r="V437" i="1"/>
  <c r="AD437" i="1"/>
  <c r="N147" i="1"/>
  <c r="N149" i="1" s="1"/>
  <c r="V147" i="1"/>
  <c r="V149" i="1" s="1"/>
  <c r="AD147" i="1"/>
  <c r="AD149" i="1" s="1"/>
  <c r="P147" i="1"/>
  <c r="P149" i="1" s="1"/>
  <c r="P97" i="1"/>
  <c r="P96" i="1" s="1"/>
  <c r="P434" i="1" s="1"/>
  <c r="P437" i="1" s="1"/>
  <c r="P70" i="1"/>
  <c r="X147" i="1"/>
  <c r="X149" i="1" s="1"/>
  <c r="X97" i="1"/>
  <c r="X96" i="1" s="1"/>
  <c r="X434" i="1" s="1"/>
  <c r="X437" i="1" s="1"/>
  <c r="X70" i="1"/>
  <c r="AF147" i="1"/>
  <c r="AF149" i="1" s="1"/>
  <c r="AF97" i="1"/>
  <c r="AF96" i="1" s="1"/>
  <c r="AF434" i="1" s="1"/>
  <c r="AF437" i="1" s="1"/>
  <c r="AF70" i="1"/>
  <c r="O120" i="1"/>
  <c r="Q120" i="1" s="1"/>
  <c r="S120" i="1" s="1"/>
  <c r="U120" i="1" s="1"/>
  <c r="W120" i="1" s="1"/>
  <c r="Y120" i="1" s="1"/>
  <c r="AA120" i="1" s="1"/>
  <c r="AC120" i="1" s="1"/>
  <c r="AE120" i="1" s="1"/>
  <c r="N146" i="1"/>
  <c r="N89" i="1"/>
  <c r="N64" i="1" s="1"/>
  <c r="V146" i="1"/>
  <c r="V89" i="1"/>
  <c r="V64" i="1" s="1"/>
  <c r="Z146" i="1"/>
  <c r="Z89" i="1"/>
  <c r="Z64" i="1" s="1"/>
  <c r="AD146" i="1"/>
  <c r="AD89" i="1"/>
  <c r="AD64" i="1" s="1"/>
  <c r="R166" i="1"/>
  <c r="R152" i="1"/>
  <c r="R151" i="1" s="1"/>
  <c r="O454" i="1"/>
  <c r="M453" i="1"/>
  <c r="S322" i="1"/>
  <c r="S72" i="1" s="1"/>
  <c r="S57" i="1" s="1"/>
  <c r="Q321" i="1"/>
  <c r="Q320" i="1" s="1"/>
  <c r="Q154" i="1" s="1"/>
  <c r="O391" i="1"/>
  <c r="Q391" i="1" s="1"/>
  <c r="S391" i="1" s="1"/>
  <c r="U391" i="1" s="1"/>
  <c r="W391" i="1" s="1"/>
  <c r="Y391" i="1" s="1"/>
  <c r="AA391" i="1" s="1"/>
  <c r="AC391" i="1" s="1"/>
  <c r="AE391" i="1" s="1"/>
  <c r="M387" i="1"/>
  <c r="O448" i="1"/>
  <c r="M447" i="1"/>
  <c r="M446" i="1" s="1"/>
  <c r="M441" i="1" s="1"/>
  <c r="O468" i="1"/>
  <c r="M467" i="1"/>
  <c r="O472" i="1"/>
  <c r="M471" i="1"/>
  <c r="AF323" i="1"/>
  <c r="N364" i="1"/>
  <c r="N369" i="1" s="1"/>
  <c r="N367" i="1" s="1"/>
  <c r="R364" i="1"/>
  <c r="R369" i="1" s="1"/>
  <c r="R367" i="1" s="1"/>
  <c r="V364" i="1"/>
  <c r="V369" i="1" s="1"/>
  <c r="V367" i="1" s="1"/>
  <c r="Z364" i="1"/>
  <c r="Z369" i="1" s="1"/>
  <c r="Z367" i="1" s="1"/>
  <c r="AD364" i="1"/>
  <c r="AD369" i="1" s="1"/>
  <c r="AD367" i="1" s="1"/>
  <c r="P430" i="1"/>
  <c r="P432" i="1" s="1"/>
  <c r="P429" i="1" s="1"/>
  <c r="T430" i="1"/>
  <c r="X430" i="1"/>
  <c r="X432" i="1" s="1"/>
  <c r="X429" i="1" s="1"/>
  <c r="AB430" i="1"/>
  <c r="AF430" i="1"/>
  <c r="N381" i="1"/>
  <c r="R381" i="1"/>
  <c r="V381" i="1"/>
  <c r="Z381" i="1"/>
  <c r="AD381" i="1"/>
  <c r="M403" i="1"/>
  <c r="O403" i="1" s="1"/>
  <c r="Q403" i="1" s="1"/>
  <c r="S403" i="1" s="1"/>
  <c r="U403" i="1" s="1"/>
  <c r="W403" i="1" s="1"/>
  <c r="Y403" i="1" s="1"/>
  <c r="AA403" i="1" s="1"/>
  <c r="AC403" i="1" s="1"/>
  <c r="AE403" i="1" s="1"/>
  <c r="P364" i="1"/>
  <c r="P369" i="1" s="1"/>
  <c r="P367" i="1" s="1"/>
  <c r="T364" i="1"/>
  <c r="T369" i="1" s="1"/>
  <c r="T367" i="1" s="1"/>
  <c r="X364" i="1"/>
  <c r="X369" i="1" s="1"/>
  <c r="X367" i="1" s="1"/>
  <c r="AB364" i="1"/>
  <c r="AB369" i="1" s="1"/>
  <c r="AB367" i="1" s="1"/>
  <c r="AB432" i="1"/>
  <c r="AF396" i="1"/>
  <c r="T432" i="1"/>
  <c r="O326" i="1"/>
  <c r="O234" i="1"/>
  <c r="O87" i="1" s="1"/>
  <c r="O14" i="1"/>
  <c r="Q15" i="1"/>
  <c r="O27" i="1"/>
  <c r="O26" i="1" s="1"/>
  <c r="Q28" i="1"/>
  <c r="O44" i="1"/>
  <c r="O11" i="1"/>
  <c r="O16" i="1"/>
  <c r="O19" i="1"/>
  <c r="O18" i="1" s="1"/>
  <c r="O46" i="1" s="1"/>
  <c r="Q20" i="1"/>
  <c r="O31" i="1"/>
  <c r="O30" i="1" s="1"/>
  <c r="Q32" i="1"/>
  <c r="O36" i="1"/>
  <c r="Q37" i="1"/>
  <c r="O119" i="1"/>
  <c r="Q119" i="1" s="1"/>
  <c r="S119" i="1" s="1"/>
  <c r="U119" i="1" s="1"/>
  <c r="W119" i="1" s="1"/>
  <c r="Y119" i="1" s="1"/>
  <c r="AA119" i="1" s="1"/>
  <c r="AC119" i="1" s="1"/>
  <c r="AE119" i="1" s="1"/>
  <c r="O194" i="1"/>
  <c r="Q195" i="1"/>
  <c r="O211" i="1"/>
  <c r="O220" i="1"/>
  <c r="Q236" i="1"/>
  <c r="O235" i="1"/>
  <c r="O88" i="1" s="1"/>
  <c r="O63" i="1" s="1"/>
  <c r="P165" i="1"/>
  <c r="P161" i="1"/>
  <c r="P160" i="1" s="1"/>
  <c r="P150" i="1" s="1"/>
  <c r="P433" i="1" s="1"/>
  <c r="P436" i="1" s="1"/>
  <c r="X165" i="1"/>
  <c r="X161" i="1"/>
  <c r="X160" i="1" s="1"/>
  <c r="X150" i="1" s="1"/>
  <c r="X433" i="1" s="1"/>
  <c r="X436" i="1" s="1"/>
  <c r="AF165" i="1"/>
  <c r="AF161" i="1"/>
  <c r="AF160" i="1" s="1"/>
  <c r="N165" i="1"/>
  <c r="N161" i="1"/>
  <c r="N160" i="1" s="1"/>
  <c r="N150" i="1" s="1"/>
  <c r="R165" i="1"/>
  <c r="R161" i="1"/>
  <c r="R160" i="1" s="1"/>
  <c r="R150" i="1" s="1"/>
  <c r="V165" i="1"/>
  <c r="V161" i="1"/>
  <c r="V160" i="1" s="1"/>
  <c r="V150" i="1" s="1"/>
  <c r="Z165" i="1"/>
  <c r="Z161" i="1"/>
  <c r="Z160" i="1" s="1"/>
  <c r="Z150" i="1" s="1"/>
  <c r="AD237" i="1"/>
  <c r="AD91" i="1"/>
  <c r="Z46" i="1"/>
  <c r="AB46" i="1"/>
  <c r="AD46" i="1"/>
  <c r="AF46" i="1"/>
  <c r="O100" i="1"/>
  <c r="Q118" i="1"/>
  <c r="O126" i="1"/>
  <c r="O143" i="1"/>
  <c r="O169" i="1"/>
  <c r="O186" i="1"/>
  <c r="Q187" i="1"/>
  <c r="O206" i="1"/>
  <c r="Q209" i="1"/>
  <c r="O224" i="1"/>
  <c r="T165" i="1"/>
  <c r="T161" i="1"/>
  <c r="T160" i="1" s="1"/>
  <c r="T150" i="1" s="1"/>
  <c r="T433" i="1" s="1"/>
  <c r="T436" i="1" s="1"/>
  <c r="AB165" i="1"/>
  <c r="AB161" i="1"/>
  <c r="AB160" i="1" s="1"/>
  <c r="AB150" i="1" s="1"/>
  <c r="AB433" i="1" s="1"/>
  <c r="O242" i="1"/>
  <c r="Q242" i="1" s="1"/>
  <c r="S242" i="1" s="1"/>
  <c r="U242" i="1" s="1"/>
  <c r="W242" i="1" s="1"/>
  <c r="Y242" i="1" s="1"/>
  <c r="AA242" i="1" s="1"/>
  <c r="AC242" i="1" s="1"/>
  <c r="AE242" i="1" s="1"/>
  <c r="O254" i="1"/>
  <c r="O275" i="1"/>
  <c r="O287" i="1"/>
  <c r="O302" i="1"/>
  <c r="Q303" i="1"/>
  <c r="O311" i="1"/>
  <c r="Q314" i="1"/>
  <c r="U322" i="1"/>
  <c r="S321" i="1"/>
  <c r="S320" i="1" s="1"/>
  <c r="S154" i="1" s="1"/>
  <c r="O331" i="1"/>
  <c r="O241" i="1"/>
  <c r="O279" i="1"/>
  <c r="O301" i="1"/>
  <c r="O325" i="1"/>
  <c r="O353" i="1"/>
  <c r="Q361" i="1"/>
  <c r="O360" i="1"/>
  <c r="O359" i="1" s="1"/>
  <c r="O358" i="1" s="1"/>
  <c r="O163" i="1" s="1"/>
  <c r="O162" i="1" s="1"/>
  <c r="Q374" i="1"/>
  <c r="O373" i="1"/>
  <c r="O372" i="1" s="1"/>
  <c r="Q388" i="1"/>
  <c r="O387" i="1"/>
  <c r="O82" i="1" s="1"/>
  <c r="O61" i="1" s="1"/>
  <c r="Q342" i="1"/>
  <c r="O341" i="1"/>
  <c r="Q347" i="1"/>
  <c r="O346" i="1"/>
  <c r="Q349" i="1"/>
  <c r="O348" i="1"/>
  <c r="O159" i="1" s="1"/>
  <c r="O377" i="1"/>
  <c r="Q380" i="1"/>
  <c r="O379" i="1"/>
  <c r="O378" i="1" s="1"/>
  <c r="M379" i="1"/>
  <c r="M378" i="1" s="1"/>
  <c r="O383" i="1"/>
  <c r="O386" i="1"/>
  <c r="M385" i="1"/>
  <c r="T429" i="1"/>
  <c r="AB429" i="1"/>
  <c r="M384" i="1"/>
  <c r="O384" i="1" s="1"/>
  <c r="Q384" i="1" s="1"/>
  <c r="S384" i="1" s="1"/>
  <c r="U384" i="1" s="1"/>
  <c r="W384" i="1" s="1"/>
  <c r="Y384" i="1" s="1"/>
  <c r="AA384" i="1" s="1"/>
  <c r="AC384" i="1" s="1"/>
  <c r="AE384" i="1" s="1"/>
  <c r="U425" i="1"/>
  <c r="S424" i="1"/>
  <c r="M424" i="1"/>
  <c r="O424" i="1"/>
  <c r="Q424" i="1"/>
  <c r="O447" i="1"/>
  <c r="O446" i="1" s="1"/>
  <c r="Q448" i="1"/>
  <c r="O453" i="1"/>
  <c r="Q454" i="1"/>
  <c r="Q468" i="1"/>
  <c r="O467" i="1"/>
  <c r="O452" i="1"/>
  <c r="M451" i="1"/>
  <c r="M450" i="1" s="1"/>
  <c r="O458" i="1"/>
  <c r="M457" i="1"/>
  <c r="M456" i="1" s="1"/>
  <c r="M455" i="1" s="1"/>
  <c r="M443" i="1" s="1"/>
  <c r="M462" i="1"/>
  <c r="M461" i="1" s="1"/>
  <c r="O463" i="1"/>
  <c r="Q472" i="1"/>
  <c r="O471" i="1"/>
  <c r="Q476" i="1"/>
  <c r="O477" i="1"/>
  <c r="Q477" i="1" s="1"/>
  <c r="S477" i="1" s="1"/>
  <c r="U477" i="1" s="1"/>
  <c r="W477" i="1" s="1"/>
  <c r="Y477" i="1" s="1"/>
  <c r="AA477" i="1" s="1"/>
  <c r="AC477" i="1" s="1"/>
  <c r="AE477" i="1" s="1"/>
  <c r="M475" i="1"/>
  <c r="J151" i="1" l="1"/>
  <c r="J150" i="1" s="1"/>
  <c r="O117" i="1"/>
  <c r="K152" i="1"/>
  <c r="L152" i="1" s="1"/>
  <c r="K96" i="1"/>
  <c r="L97" i="1"/>
  <c r="M97" i="1"/>
  <c r="K430" i="1"/>
  <c r="K61" i="1"/>
  <c r="M61" i="1" s="1"/>
  <c r="M82" i="1"/>
  <c r="K60" i="1"/>
  <c r="M60" i="1" s="1"/>
  <c r="M81" i="1"/>
  <c r="M238" i="1"/>
  <c r="L238" i="1"/>
  <c r="K237" i="1"/>
  <c r="K91" i="1"/>
  <c r="M225" i="1"/>
  <c r="K248" i="1"/>
  <c r="K76" i="1"/>
  <c r="K350" i="1"/>
  <c r="M350" i="1" s="1"/>
  <c r="M351" i="1"/>
  <c r="K154" i="1"/>
  <c r="M154" i="1" s="1"/>
  <c r="M320" i="1"/>
  <c r="K149" i="1"/>
  <c r="M147" i="1"/>
  <c r="L147" i="1"/>
  <c r="M92" i="1"/>
  <c r="K358" i="1"/>
  <c r="M359" i="1"/>
  <c r="M89" i="1"/>
  <c r="K64" i="1"/>
  <c r="L89" i="1"/>
  <c r="L58" i="1"/>
  <c r="M58" i="1"/>
  <c r="L397" i="1"/>
  <c r="M397" i="1" s="1"/>
  <c r="O397" i="1" s="1"/>
  <c r="Q397" i="1" s="1"/>
  <c r="S397" i="1" s="1"/>
  <c r="U397" i="1" s="1"/>
  <c r="W397" i="1" s="1"/>
  <c r="Y397" i="1" s="1"/>
  <c r="AA397" i="1" s="1"/>
  <c r="AC397" i="1" s="1"/>
  <c r="AE397" i="1" s="1"/>
  <c r="K25" i="1"/>
  <c r="M26" i="1"/>
  <c r="K12" i="1"/>
  <c r="M12" i="1" s="1"/>
  <c r="M13" i="1"/>
  <c r="K46" i="1"/>
  <c r="M46" i="1" s="1"/>
  <c r="M18" i="1"/>
  <c r="M63" i="1"/>
  <c r="M252" i="1"/>
  <c r="J370" i="1"/>
  <c r="J432" i="1" s="1"/>
  <c r="J429" i="1" s="1"/>
  <c r="K86" i="1"/>
  <c r="L86" i="1" s="1"/>
  <c r="L396" i="1"/>
  <c r="M67" i="1"/>
  <c r="K365" i="1"/>
  <c r="L366" i="1"/>
  <c r="M366" i="1"/>
  <c r="M84" i="1"/>
  <c r="L84" i="1"/>
  <c r="M328" i="1"/>
  <c r="L328" i="1"/>
  <c r="L364" i="1"/>
  <c r="M364" i="1"/>
  <c r="M323" i="1"/>
  <c r="L323" i="1"/>
  <c r="K156" i="1"/>
  <c r="K74" i="1"/>
  <c r="M285" i="1"/>
  <c r="K251" i="1"/>
  <c r="M251" i="1" s="1"/>
  <c r="L252" i="1"/>
  <c r="K166" i="1"/>
  <c r="L230" i="1"/>
  <c r="M230" i="1"/>
  <c r="K153" i="1"/>
  <c r="L193" i="1"/>
  <c r="M193" i="1"/>
  <c r="M70" i="1"/>
  <c r="L70" i="1"/>
  <c r="Q234" i="1"/>
  <c r="K71" i="1"/>
  <c r="O317" i="1"/>
  <c r="K395" i="1"/>
  <c r="L395" i="1" s="1"/>
  <c r="K158" i="1"/>
  <c r="J54" i="1"/>
  <c r="J53" i="1" s="1"/>
  <c r="J435" i="1" s="1"/>
  <c r="K434" i="1"/>
  <c r="K437" i="1" s="1"/>
  <c r="M466" i="1"/>
  <c r="J69" i="1"/>
  <c r="J68" i="1" s="1"/>
  <c r="K55" i="1"/>
  <c r="M419" i="1"/>
  <c r="O419" i="1" s="1"/>
  <c r="Q419" i="1" s="1"/>
  <c r="S419" i="1" s="1"/>
  <c r="U419" i="1" s="1"/>
  <c r="W419" i="1" s="1"/>
  <c r="Y419" i="1" s="1"/>
  <c r="AA419" i="1" s="1"/>
  <c r="AC419" i="1" s="1"/>
  <c r="AE419" i="1" s="1"/>
  <c r="M416" i="1"/>
  <c r="O416" i="1" s="1"/>
  <c r="Q416" i="1" s="1"/>
  <c r="S416" i="1" s="1"/>
  <c r="U416" i="1" s="1"/>
  <c r="W416" i="1" s="1"/>
  <c r="Y416" i="1" s="1"/>
  <c r="AA416" i="1" s="1"/>
  <c r="AC416" i="1" s="1"/>
  <c r="AE416" i="1" s="1"/>
  <c r="AF395" i="1"/>
  <c r="AF394" i="1" s="1"/>
  <c r="AF86" i="1"/>
  <c r="AF85" i="1" s="1"/>
  <c r="AD371" i="1"/>
  <c r="AD370" i="1" s="1"/>
  <c r="AD432" i="1" s="1"/>
  <c r="AD429" i="1" s="1"/>
  <c r="AD81" i="1"/>
  <c r="AD60" i="1" s="1"/>
  <c r="V371" i="1"/>
  <c r="V370" i="1" s="1"/>
  <c r="V432" i="1" s="1"/>
  <c r="V429" i="1" s="1"/>
  <c r="V81" i="1"/>
  <c r="V60" i="1" s="1"/>
  <c r="N371" i="1"/>
  <c r="N370" i="1" s="1"/>
  <c r="N432" i="1" s="1"/>
  <c r="N429" i="1" s="1"/>
  <c r="N81" i="1"/>
  <c r="N60" i="1" s="1"/>
  <c r="AF74" i="1"/>
  <c r="AF59" i="1" s="1"/>
  <c r="AF156" i="1"/>
  <c r="AF151" i="1" s="1"/>
  <c r="AF150" i="1" s="1"/>
  <c r="AF55" i="1"/>
  <c r="P55" i="1"/>
  <c r="P54" i="1" s="1"/>
  <c r="P53" i="1" s="1"/>
  <c r="P435" i="1" s="1"/>
  <c r="P69" i="1"/>
  <c r="P68" i="1" s="1"/>
  <c r="AF251" i="1"/>
  <c r="AF250" i="1" s="1"/>
  <c r="AF369" i="1" s="1"/>
  <c r="AF367" i="1" s="1"/>
  <c r="Z55" i="1"/>
  <c r="Z54" i="1" s="1"/>
  <c r="Z53" i="1" s="1"/>
  <c r="Z435" i="1" s="1"/>
  <c r="T69" i="1"/>
  <c r="T68" i="1" s="1"/>
  <c r="T55" i="1"/>
  <c r="T54" i="1" s="1"/>
  <c r="T53" i="1" s="1"/>
  <c r="T435" i="1" s="1"/>
  <c r="V69" i="1"/>
  <c r="V68" i="1" s="1"/>
  <c r="V55" i="1"/>
  <c r="V54" i="1" s="1"/>
  <c r="V53" i="1" s="1"/>
  <c r="V435" i="1" s="1"/>
  <c r="Z371" i="1"/>
  <c r="Z370" i="1" s="1"/>
  <c r="Z432" i="1" s="1"/>
  <c r="Z429" i="1" s="1"/>
  <c r="Z81" i="1"/>
  <c r="Z60" i="1" s="1"/>
  <c r="R371" i="1"/>
  <c r="R370" i="1" s="1"/>
  <c r="R432" i="1" s="1"/>
  <c r="R429" i="1" s="1"/>
  <c r="R81" i="1"/>
  <c r="X69" i="1"/>
  <c r="X68" i="1" s="1"/>
  <c r="X55" i="1"/>
  <c r="X54" i="1" s="1"/>
  <c r="X53" i="1" s="1"/>
  <c r="X435" i="1" s="1"/>
  <c r="Q245" i="1"/>
  <c r="O164" i="1"/>
  <c r="O95" i="1"/>
  <c r="O67" i="1" s="1"/>
  <c r="AB69" i="1"/>
  <c r="AB68" i="1" s="1"/>
  <c r="AB55" i="1"/>
  <c r="AB54" i="1" s="1"/>
  <c r="AB53" i="1" s="1"/>
  <c r="AB435" i="1" s="1"/>
  <c r="AD69" i="1"/>
  <c r="AD55" i="1"/>
  <c r="AD54" i="1" s="1"/>
  <c r="N69" i="1"/>
  <c r="N68" i="1" s="1"/>
  <c r="N55" i="1"/>
  <c r="N54" i="1" s="1"/>
  <c r="N53" i="1" s="1"/>
  <c r="N435" i="1" s="1"/>
  <c r="Q326" i="1"/>
  <c r="O79" i="1"/>
  <c r="O232" i="1"/>
  <c r="O230" i="1" s="1"/>
  <c r="O475" i="1"/>
  <c r="O466" i="1" s="1"/>
  <c r="Q463" i="1"/>
  <c r="O462" i="1"/>
  <c r="O461" i="1" s="1"/>
  <c r="M445" i="1"/>
  <c r="M444" i="1" s="1"/>
  <c r="M442" i="1"/>
  <c r="M440" i="1" s="1"/>
  <c r="M439" i="1" s="1"/>
  <c r="S454" i="1"/>
  <c r="Q453" i="1"/>
  <c r="S448" i="1"/>
  <c r="Q447" i="1"/>
  <c r="Q446" i="1" s="1"/>
  <c r="Q423" i="1"/>
  <c r="Q93" i="1"/>
  <c r="M423" i="1"/>
  <c r="S423" i="1"/>
  <c r="S93" i="1"/>
  <c r="M396" i="1"/>
  <c r="O396" i="1" s="1"/>
  <c r="Q396" i="1" s="1"/>
  <c r="S396" i="1" s="1"/>
  <c r="U396" i="1" s="1"/>
  <c r="W396" i="1" s="1"/>
  <c r="Y396" i="1" s="1"/>
  <c r="AA396" i="1" s="1"/>
  <c r="AC396" i="1" s="1"/>
  <c r="AE396" i="1" s="1"/>
  <c r="O385" i="1"/>
  <c r="Q386" i="1"/>
  <c r="O382" i="1"/>
  <c r="O381" i="1" s="1"/>
  <c r="O81" i="1" s="1"/>
  <c r="O60" i="1" s="1"/>
  <c r="Q383" i="1"/>
  <c r="M430" i="1"/>
  <c r="S380" i="1"/>
  <c r="Q379" i="1"/>
  <c r="Q378" i="1" s="1"/>
  <c r="Q78" i="1"/>
  <c r="O375" i="1"/>
  <c r="Q377" i="1"/>
  <c r="O366" i="1"/>
  <c r="O365" i="1" s="1"/>
  <c r="O86" i="1"/>
  <c r="O85" i="1" s="1"/>
  <c r="O368" i="1"/>
  <c r="Q317" i="1"/>
  <c r="Q313" i="1" s="1"/>
  <c r="S388" i="1"/>
  <c r="Q387" i="1"/>
  <c r="Q82" i="1" s="1"/>
  <c r="Q61" i="1" s="1"/>
  <c r="S374" i="1"/>
  <c r="Q373" i="1"/>
  <c r="Q372" i="1" s="1"/>
  <c r="S361" i="1"/>
  <c r="Q360" i="1"/>
  <c r="Q359" i="1" s="1"/>
  <c r="Q358" i="1" s="1"/>
  <c r="Q163" i="1" s="1"/>
  <c r="Q162" i="1" s="1"/>
  <c r="Q94" i="1"/>
  <c r="O352" i="1"/>
  <c r="Q353" i="1"/>
  <c r="O140" i="1"/>
  <c r="Q331" i="1"/>
  <c r="O330" i="1"/>
  <c r="O329" i="1" s="1"/>
  <c r="S314" i="1"/>
  <c r="S303" i="1"/>
  <c r="Q302" i="1"/>
  <c r="AB249" i="1"/>
  <c r="AB48" i="1"/>
  <c r="T249" i="1"/>
  <c r="T48" i="1"/>
  <c r="Q224" i="1"/>
  <c r="O223" i="1"/>
  <c r="Q169" i="1"/>
  <c r="O168" i="1"/>
  <c r="O167" i="1" s="1"/>
  <c r="Q143" i="1"/>
  <c r="O142" i="1"/>
  <c r="Q126" i="1"/>
  <c r="O125" i="1"/>
  <c r="S118" i="1"/>
  <c r="Q117" i="1"/>
  <c r="O99" i="1"/>
  <c r="O98" i="1" s="1"/>
  <c r="Q100" i="1"/>
  <c r="AD165" i="1"/>
  <c r="AD161" i="1"/>
  <c r="AD160" i="1" s="1"/>
  <c r="AD150" i="1" s="1"/>
  <c r="AD433" i="1" s="1"/>
  <c r="AD436" i="1" s="1"/>
  <c r="Z249" i="1"/>
  <c r="Z48" i="1"/>
  <c r="V249" i="1"/>
  <c r="V48" i="1"/>
  <c r="R249" i="1"/>
  <c r="R48" i="1"/>
  <c r="N249" i="1"/>
  <c r="N48" i="1"/>
  <c r="AF249" i="1"/>
  <c r="X249" i="1"/>
  <c r="X48" i="1"/>
  <c r="P249" i="1"/>
  <c r="P48" i="1"/>
  <c r="S236" i="1"/>
  <c r="Q235" i="1"/>
  <c r="Q88" i="1" s="1"/>
  <c r="Q63" i="1" s="1"/>
  <c r="Q220" i="1"/>
  <c r="O218" i="1"/>
  <c r="Q211" i="1"/>
  <c r="O210" i="1"/>
  <c r="S37" i="1"/>
  <c r="Q36" i="1"/>
  <c r="S32" i="1"/>
  <c r="Q31" i="1"/>
  <c r="Q30" i="1" s="1"/>
  <c r="S20" i="1"/>
  <c r="Q19" i="1"/>
  <c r="Q18" i="1" s="1"/>
  <c r="Q16" i="1"/>
  <c r="O47" i="1"/>
  <c r="Q11" i="1"/>
  <c r="O10" i="1"/>
  <c r="S28" i="1"/>
  <c r="Q27" i="1"/>
  <c r="Q26" i="1" s="1"/>
  <c r="Q25" i="1" s="1"/>
  <c r="M481" i="1"/>
  <c r="Q475" i="1"/>
  <c r="S476" i="1"/>
  <c r="Q471" i="1"/>
  <c r="S472" i="1"/>
  <c r="Q458" i="1"/>
  <c r="O457" i="1"/>
  <c r="O456" i="1" s="1"/>
  <c r="O455" i="1" s="1"/>
  <c r="O443" i="1" s="1"/>
  <c r="Q452" i="1"/>
  <c r="O451" i="1"/>
  <c r="O450" i="1" s="1"/>
  <c r="O442" i="1" s="1"/>
  <c r="Q467" i="1"/>
  <c r="Q466" i="1" s="1"/>
  <c r="S468" i="1"/>
  <c r="O441" i="1"/>
  <c r="O423" i="1"/>
  <c r="O93" i="1"/>
  <c r="O92" i="1" s="1"/>
  <c r="W425" i="1"/>
  <c r="U424" i="1"/>
  <c r="M382" i="1"/>
  <c r="M381" i="1" s="1"/>
  <c r="Q348" i="1"/>
  <c r="Q159" i="1" s="1"/>
  <c r="S349" i="1"/>
  <c r="S347" i="1"/>
  <c r="Q346" i="1"/>
  <c r="S342" i="1"/>
  <c r="Q341" i="1"/>
  <c r="O430" i="1"/>
  <c r="Q325" i="1"/>
  <c r="O324" i="1"/>
  <c r="O77" i="1"/>
  <c r="Q301" i="1"/>
  <c r="O298" i="1"/>
  <c r="O278" i="1"/>
  <c r="Q279" i="1"/>
  <c r="O239" i="1"/>
  <c r="O238" i="1" s="1"/>
  <c r="Q241" i="1"/>
  <c r="W322" i="1"/>
  <c r="U321" i="1"/>
  <c r="U320" i="1" s="1"/>
  <c r="U154" i="1" s="1"/>
  <c r="U72" i="1"/>
  <c r="U57" i="1" s="1"/>
  <c r="O313" i="1"/>
  <c r="Q311" i="1"/>
  <c r="O310" i="1"/>
  <c r="Q287" i="1"/>
  <c r="O286" i="1"/>
  <c r="O285" i="1" s="1"/>
  <c r="Q275" i="1"/>
  <c r="O271" i="1"/>
  <c r="Q254" i="1"/>
  <c r="O253" i="1"/>
  <c r="S209" i="1"/>
  <c r="Q206" i="1"/>
  <c r="S187" i="1"/>
  <c r="Q186" i="1"/>
  <c r="AB436" i="1"/>
  <c r="AD90" i="1"/>
  <c r="AD68" i="1" s="1"/>
  <c r="AD66" i="1"/>
  <c r="AD65" i="1" s="1"/>
  <c r="AD53" i="1" s="1"/>
  <c r="AD435" i="1" s="1"/>
  <c r="S234" i="1"/>
  <c r="Q232" i="1"/>
  <c r="Q230" i="1" s="1"/>
  <c r="Q87" i="1"/>
  <c r="S195" i="1"/>
  <c r="Q194" i="1"/>
  <c r="Q44" i="1"/>
  <c r="O43" i="1"/>
  <c r="O25" i="1"/>
  <c r="S15" i="1"/>
  <c r="Q14" i="1"/>
  <c r="Q46" i="1"/>
  <c r="O13" i="1"/>
  <c r="O12" i="1" s="1"/>
  <c r="O9" i="1" s="1"/>
  <c r="J48" i="1" l="1"/>
  <c r="M152" i="1"/>
  <c r="M64" i="1"/>
  <c r="L64" i="1"/>
  <c r="M149" i="1"/>
  <c r="L149" i="1"/>
  <c r="K247" i="1"/>
  <c r="M247" i="1" s="1"/>
  <c r="M248" i="1"/>
  <c r="L91" i="1"/>
  <c r="M91" i="1"/>
  <c r="K66" i="1"/>
  <c r="K90" i="1"/>
  <c r="K163" i="1"/>
  <c r="M358" i="1"/>
  <c r="K75" i="1"/>
  <c r="M76" i="1"/>
  <c r="K161" i="1"/>
  <c r="L237" i="1"/>
  <c r="M237" i="1"/>
  <c r="L96" i="1"/>
  <c r="L434" i="1" s="1"/>
  <c r="L437" i="1" s="1"/>
  <c r="M96" i="1"/>
  <c r="M434" i="1" s="1"/>
  <c r="M437" i="1" s="1"/>
  <c r="K85" i="1"/>
  <c r="L85" i="1" s="1"/>
  <c r="K9" i="1"/>
  <c r="M25" i="1"/>
  <c r="K165" i="1"/>
  <c r="L165" i="1" s="1"/>
  <c r="L166" i="1"/>
  <c r="K250" i="1"/>
  <c r="K369" i="1" s="1"/>
  <c r="J433" i="1"/>
  <c r="J436" i="1" s="1"/>
  <c r="M86" i="1"/>
  <c r="M85" i="1"/>
  <c r="M365" i="1"/>
  <c r="L365" i="1"/>
  <c r="K59" i="1"/>
  <c r="L74" i="1"/>
  <c r="M74" i="1"/>
  <c r="M156" i="1"/>
  <c r="L156" i="1"/>
  <c r="L251" i="1"/>
  <c r="M166" i="1"/>
  <c r="K151" i="1"/>
  <c r="L151" i="1" s="1"/>
  <c r="M158" i="1"/>
  <c r="L158" i="1"/>
  <c r="M153" i="1"/>
  <c r="L153" i="1"/>
  <c r="K56" i="1"/>
  <c r="L71" i="1"/>
  <c r="M71" i="1"/>
  <c r="L55" i="1"/>
  <c r="M55" i="1"/>
  <c r="O193" i="1"/>
  <c r="O153" i="1" s="1"/>
  <c r="K394" i="1"/>
  <c r="L394" i="1" s="1"/>
  <c r="L431" i="1" s="1"/>
  <c r="Q13" i="1"/>
  <c r="Q12" i="1" s="1"/>
  <c r="O357" i="1"/>
  <c r="Q357" i="1" s="1"/>
  <c r="S357" i="1" s="1"/>
  <c r="U357" i="1" s="1"/>
  <c r="W357" i="1" s="1"/>
  <c r="Y357" i="1" s="1"/>
  <c r="AA357" i="1" s="1"/>
  <c r="AC357" i="1" s="1"/>
  <c r="AE357" i="1" s="1"/>
  <c r="O135" i="1"/>
  <c r="O227" i="1"/>
  <c r="O252" i="1"/>
  <c r="O152" i="1" s="1"/>
  <c r="M415" i="1"/>
  <c r="O415" i="1" s="1"/>
  <c r="Q415" i="1" s="1"/>
  <c r="S415" i="1" s="1"/>
  <c r="U415" i="1" s="1"/>
  <c r="W415" i="1" s="1"/>
  <c r="Y415" i="1" s="1"/>
  <c r="AA415" i="1" s="1"/>
  <c r="AC415" i="1" s="1"/>
  <c r="AE415" i="1" s="1"/>
  <c r="M418" i="1"/>
  <c r="O418" i="1" s="1"/>
  <c r="Q418" i="1" s="1"/>
  <c r="S418" i="1" s="1"/>
  <c r="U418" i="1" s="1"/>
  <c r="W418" i="1" s="1"/>
  <c r="Y418" i="1" s="1"/>
  <c r="AA418" i="1" s="1"/>
  <c r="AC418" i="1" s="1"/>
  <c r="AE418" i="1" s="1"/>
  <c r="O440" i="1"/>
  <c r="O439" i="1" s="1"/>
  <c r="S245" i="1"/>
  <c r="Q164" i="1"/>
  <c r="Q95" i="1"/>
  <c r="Q67" i="1" s="1"/>
  <c r="R60" i="1"/>
  <c r="R54" i="1" s="1"/>
  <c r="R53" i="1" s="1"/>
  <c r="R435" i="1" s="1"/>
  <c r="R69" i="1"/>
  <c r="R68" i="1" s="1"/>
  <c r="Z69" i="1"/>
  <c r="Z68" i="1" s="1"/>
  <c r="R433" i="1"/>
  <c r="R436" i="1" s="1"/>
  <c r="Z433" i="1"/>
  <c r="Z436" i="1" s="1"/>
  <c r="M395" i="1"/>
  <c r="O395" i="1" s="1"/>
  <c r="Q395" i="1" s="1"/>
  <c r="S395" i="1" s="1"/>
  <c r="U395" i="1" s="1"/>
  <c r="W395" i="1" s="1"/>
  <c r="Y395" i="1" s="1"/>
  <c r="AA395" i="1" s="1"/>
  <c r="AC395" i="1" s="1"/>
  <c r="AE395" i="1" s="1"/>
  <c r="AF83" i="1"/>
  <c r="AF62" i="1" s="1"/>
  <c r="AF54" i="1" s="1"/>
  <c r="AF53" i="1" s="1"/>
  <c r="AF371" i="1"/>
  <c r="AF370" i="1" s="1"/>
  <c r="AF431" i="1"/>
  <c r="AF429" i="1" s="1"/>
  <c r="N433" i="1"/>
  <c r="N436" i="1" s="1"/>
  <c r="V433" i="1"/>
  <c r="V436" i="1" s="1"/>
  <c r="S326" i="1"/>
  <c r="Q79" i="1"/>
  <c r="S14" i="1"/>
  <c r="U15" i="1"/>
  <c r="O237" i="1"/>
  <c r="S301" i="1"/>
  <c r="Q298" i="1"/>
  <c r="O364" i="1"/>
  <c r="O323" i="1"/>
  <c r="Q366" i="1"/>
  <c r="Q365" i="1" s="1"/>
  <c r="Q86" i="1"/>
  <c r="Q85" i="1" s="1"/>
  <c r="U349" i="1"/>
  <c r="S348" i="1"/>
  <c r="S159" i="1" s="1"/>
  <c r="U423" i="1"/>
  <c r="U93" i="1"/>
  <c r="U468" i="1"/>
  <c r="S467" i="1"/>
  <c r="U472" i="1"/>
  <c r="S471" i="1"/>
  <c r="U476" i="1"/>
  <c r="S475" i="1"/>
  <c r="S211" i="1"/>
  <c r="Q210" i="1"/>
  <c r="S220" i="1"/>
  <c r="Q218" i="1"/>
  <c r="U236" i="1"/>
  <c r="S235" i="1"/>
  <c r="S88" i="1" s="1"/>
  <c r="S63" i="1" s="1"/>
  <c r="AD249" i="1"/>
  <c r="AD48" i="1"/>
  <c r="U118" i="1"/>
  <c r="S117" i="1"/>
  <c r="S126" i="1"/>
  <c r="Q125" i="1"/>
  <c r="S143" i="1"/>
  <c r="Q142" i="1"/>
  <c r="S169" i="1"/>
  <c r="Q168" i="1"/>
  <c r="Q167" i="1" s="1"/>
  <c r="S224" i="1"/>
  <c r="Q223" i="1"/>
  <c r="O328" i="1"/>
  <c r="O84" i="1"/>
  <c r="S353" i="1"/>
  <c r="Q352" i="1"/>
  <c r="Q351" i="1" s="1"/>
  <c r="Q350" i="1" s="1"/>
  <c r="U361" i="1"/>
  <c r="S360" i="1"/>
  <c r="S359" i="1" s="1"/>
  <c r="S358" i="1" s="1"/>
  <c r="S163" i="1" s="1"/>
  <c r="S162" i="1" s="1"/>
  <c r="S94" i="1"/>
  <c r="S92" i="1" s="1"/>
  <c r="U374" i="1"/>
  <c r="S373" i="1"/>
  <c r="S372" i="1" s="1"/>
  <c r="U388" i="1"/>
  <c r="S387" i="1"/>
  <c r="S82" i="1" s="1"/>
  <c r="S61" i="1" s="1"/>
  <c r="S383" i="1"/>
  <c r="Q382" i="1"/>
  <c r="S386" i="1"/>
  <c r="Q385" i="1"/>
  <c r="Q92" i="1"/>
  <c r="Q441" i="1"/>
  <c r="Q462" i="1"/>
  <c r="Q461" i="1" s="1"/>
  <c r="S463" i="1"/>
  <c r="S194" i="1"/>
  <c r="U195" i="1"/>
  <c r="O8" i="1"/>
  <c r="S44" i="1"/>
  <c r="Q43" i="1"/>
  <c r="S232" i="1"/>
  <c r="S230" i="1" s="1"/>
  <c r="U234" i="1"/>
  <c r="S87" i="1"/>
  <c r="S186" i="1"/>
  <c r="U187" i="1"/>
  <c r="S206" i="1"/>
  <c r="U209" i="1"/>
  <c r="S254" i="1"/>
  <c r="Q253" i="1"/>
  <c r="S275" i="1"/>
  <c r="Q271" i="1"/>
  <c r="S287" i="1"/>
  <c r="Q286" i="1"/>
  <c r="S311" i="1"/>
  <c r="Q310" i="1"/>
  <c r="Y322" i="1"/>
  <c r="W321" i="1"/>
  <c r="W320" i="1" s="1"/>
  <c r="W154" i="1" s="1"/>
  <c r="W72" i="1"/>
  <c r="W57" i="1" s="1"/>
  <c r="S241" i="1"/>
  <c r="Q239" i="1"/>
  <c r="Q238" i="1" s="1"/>
  <c r="S279" i="1"/>
  <c r="Q278" i="1"/>
  <c r="S325" i="1"/>
  <c r="Q324" i="1"/>
  <c r="Q77" i="1"/>
  <c r="U342" i="1"/>
  <c r="S341" i="1"/>
  <c r="U347" i="1"/>
  <c r="S346" i="1"/>
  <c r="Y425" i="1"/>
  <c r="W424" i="1"/>
  <c r="O445" i="1"/>
  <c r="O444" i="1" s="1"/>
  <c r="S452" i="1"/>
  <c r="Q451" i="1"/>
  <c r="Q450" i="1" s="1"/>
  <c r="Q442" i="1" s="1"/>
  <c r="S458" i="1"/>
  <c r="Q457" i="1"/>
  <c r="Q456" i="1" s="1"/>
  <c r="Q455" i="1" s="1"/>
  <c r="Q443" i="1" s="1"/>
  <c r="M487" i="1"/>
  <c r="O481" i="1"/>
  <c r="S27" i="1"/>
  <c r="S26" i="1" s="1"/>
  <c r="U28" i="1"/>
  <c r="S11" i="1"/>
  <c r="Q10" i="1"/>
  <c r="Q9" i="1" s="1"/>
  <c r="S16" i="1"/>
  <c r="Q47" i="1"/>
  <c r="S19" i="1"/>
  <c r="S18" i="1" s="1"/>
  <c r="S46" i="1" s="1"/>
  <c r="U20" i="1"/>
  <c r="S31" i="1"/>
  <c r="S30" i="1" s="1"/>
  <c r="U32" i="1"/>
  <c r="S36" i="1"/>
  <c r="U37" i="1"/>
  <c r="S100" i="1"/>
  <c r="Q99" i="1"/>
  <c r="Q98" i="1" s="1"/>
  <c r="O146" i="1"/>
  <c r="O89" i="1"/>
  <c r="O64" i="1" s="1"/>
  <c r="O155" i="1"/>
  <c r="O73" i="1"/>
  <c r="O58" i="1" s="1"/>
  <c r="S302" i="1"/>
  <c r="U303" i="1"/>
  <c r="U314" i="1"/>
  <c r="S331" i="1"/>
  <c r="Q330" i="1"/>
  <c r="Q329" i="1" s="1"/>
  <c r="O148" i="1"/>
  <c r="Q140" i="1"/>
  <c r="O137" i="1"/>
  <c r="Q430" i="1"/>
  <c r="Q368" i="1"/>
  <c r="S317" i="1"/>
  <c r="S377" i="1"/>
  <c r="Q375" i="1"/>
  <c r="U380" i="1"/>
  <c r="S379" i="1"/>
  <c r="S378" i="1" s="1"/>
  <c r="S78" i="1"/>
  <c r="S447" i="1"/>
  <c r="S446" i="1" s="1"/>
  <c r="U448" i="1"/>
  <c r="S453" i="1"/>
  <c r="U454" i="1"/>
  <c r="O70" i="1" l="1"/>
  <c r="M165" i="1"/>
  <c r="M90" i="1"/>
  <c r="L90" i="1"/>
  <c r="K160" i="1"/>
  <c r="L161" i="1"/>
  <c r="M161" i="1"/>
  <c r="M75" i="1"/>
  <c r="L75" i="1"/>
  <c r="K162" i="1"/>
  <c r="M162" i="1" s="1"/>
  <c r="M163" i="1"/>
  <c r="K65" i="1"/>
  <c r="M66" i="1"/>
  <c r="L66" i="1"/>
  <c r="K8" i="1"/>
  <c r="M8" i="1" s="1"/>
  <c r="M9" i="1"/>
  <c r="K249" i="1"/>
  <c r="L249" i="1" s="1"/>
  <c r="L250" i="1"/>
  <c r="M250" i="1"/>
  <c r="L59" i="1"/>
  <c r="M59" i="1"/>
  <c r="K150" i="1"/>
  <c r="L150" i="1" s="1"/>
  <c r="M151" i="1"/>
  <c r="M56" i="1"/>
  <c r="L56" i="1"/>
  <c r="K367" i="1"/>
  <c r="M369" i="1"/>
  <c r="L369" i="1"/>
  <c r="O351" i="1"/>
  <c r="O350" i="1" s="1"/>
  <c r="O161" i="1" s="1"/>
  <c r="O160" i="1" s="1"/>
  <c r="Q193" i="1"/>
  <c r="Q8" i="1"/>
  <c r="K431" i="1"/>
  <c r="K371" i="1"/>
  <c r="K83" i="1"/>
  <c r="O226" i="1"/>
  <c r="O225" i="1" s="1"/>
  <c r="O156" i="1" s="1"/>
  <c r="Q227" i="1"/>
  <c r="O132" i="1"/>
  <c r="O124" i="1" s="1"/>
  <c r="Q135" i="1"/>
  <c r="AG53" i="1"/>
  <c r="AF435" i="1"/>
  <c r="U245" i="1"/>
  <c r="S164" i="1"/>
  <c r="S95" i="1"/>
  <c r="S67" i="1" s="1"/>
  <c r="AF432" i="1"/>
  <c r="AF48" i="1"/>
  <c r="AF69" i="1"/>
  <c r="AF433" i="1"/>
  <c r="AF436" i="1" s="1"/>
  <c r="O251" i="1"/>
  <c r="O250" i="1" s="1"/>
  <c r="O369" i="1" s="1"/>
  <c r="O367" i="1" s="1"/>
  <c r="U326" i="1"/>
  <c r="S79" i="1"/>
  <c r="W454" i="1"/>
  <c r="U453" i="1"/>
  <c r="W448" i="1"/>
  <c r="U447" i="1"/>
  <c r="U446" i="1" s="1"/>
  <c r="S368" i="1"/>
  <c r="U317" i="1"/>
  <c r="U313" i="1" s="1"/>
  <c r="U331" i="1"/>
  <c r="S330" i="1"/>
  <c r="S329" i="1" s="1"/>
  <c r="S313" i="1"/>
  <c r="U16" i="1"/>
  <c r="S47" i="1"/>
  <c r="U11" i="1"/>
  <c r="S10" i="1"/>
  <c r="S25" i="1"/>
  <c r="U458" i="1"/>
  <c r="S457" i="1"/>
  <c r="S456" i="1" s="1"/>
  <c r="S455" i="1" s="1"/>
  <c r="S443" i="1" s="1"/>
  <c r="U452" i="1"/>
  <c r="S451" i="1"/>
  <c r="S450" i="1" s="1"/>
  <c r="S442" i="1" s="1"/>
  <c r="W423" i="1"/>
  <c r="W93" i="1"/>
  <c r="S366" i="1"/>
  <c r="S365" i="1" s="1"/>
  <c r="S86" i="1"/>
  <c r="S85" i="1" s="1"/>
  <c r="Q364" i="1"/>
  <c r="Q323" i="1"/>
  <c r="Q91" i="1"/>
  <c r="Q237" i="1"/>
  <c r="Q161" i="1" s="1"/>
  <c r="Q160" i="1" s="1"/>
  <c r="AA322" i="1"/>
  <c r="Y321" i="1"/>
  <c r="Y320" i="1" s="1"/>
  <c r="Y154" i="1" s="1"/>
  <c r="Y72" i="1"/>
  <c r="Y57" i="1" s="1"/>
  <c r="U311" i="1"/>
  <c r="S310" i="1"/>
  <c r="U287" i="1"/>
  <c r="S286" i="1"/>
  <c r="U275" i="1"/>
  <c r="S271" i="1"/>
  <c r="U254" i="1"/>
  <c r="S253" i="1"/>
  <c r="U463" i="1"/>
  <c r="S462" i="1"/>
  <c r="S461" i="1" s="1"/>
  <c r="Q440" i="1"/>
  <c r="Q439" i="1" s="1"/>
  <c r="Q381" i="1"/>
  <c r="Q81" i="1" s="1"/>
  <c r="Q60" i="1" s="1"/>
  <c r="S430" i="1"/>
  <c r="W361" i="1"/>
  <c r="U360" i="1"/>
  <c r="U359" i="1" s="1"/>
  <c r="U358" i="1" s="1"/>
  <c r="U163" i="1" s="1"/>
  <c r="U162" i="1" s="1"/>
  <c r="U94" i="1"/>
  <c r="S352" i="1"/>
  <c r="S351" i="1" s="1"/>
  <c r="S350" i="1" s="1"/>
  <c r="U353" i="1"/>
  <c r="U224" i="1"/>
  <c r="S223" i="1"/>
  <c r="U169" i="1"/>
  <c r="S168" i="1"/>
  <c r="S167" i="1" s="1"/>
  <c r="U143" i="1"/>
  <c r="S142" i="1"/>
  <c r="U126" i="1"/>
  <c r="S125" i="1"/>
  <c r="W118" i="1"/>
  <c r="U117" i="1"/>
  <c r="U475" i="1"/>
  <c r="W476" i="1"/>
  <c r="U471" i="1"/>
  <c r="W472" i="1"/>
  <c r="U467" i="1"/>
  <c r="U466" i="1" s="1"/>
  <c r="W468" i="1"/>
  <c r="U348" i="1"/>
  <c r="U159" i="1" s="1"/>
  <c r="W349" i="1"/>
  <c r="U301" i="1"/>
  <c r="S298" i="1"/>
  <c r="W15" i="1"/>
  <c r="U14" i="1"/>
  <c r="U13" i="1" s="1"/>
  <c r="S445" i="1"/>
  <c r="S444" i="1" s="1"/>
  <c r="S441" i="1"/>
  <c r="S440" i="1" s="1"/>
  <c r="S439" i="1" s="1"/>
  <c r="W380" i="1"/>
  <c r="U379" i="1"/>
  <c r="U378" i="1" s="1"/>
  <c r="U78" i="1"/>
  <c r="S375" i="1"/>
  <c r="U377" i="1"/>
  <c r="Q148" i="1"/>
  <c r="S140" i="1"/>
  <c r="Q137" i="1"/>
  <c r="Q328" i="1"/>
  <c r="Q84" i="1"/>
  <c r="W314" i="1"/>
  <c r="W303" i="1"/>
  <c r="U302" i="1"/>
  <c r="S99" i="1"/>
  <c r="S98" i="1" s="1"/>
  <c r="U100" i="1"/>
  <c r="W37" i="1"/>
  <c r="U36" i="1"/>
  <c r="W32" i="1"/>
  <c r="U31" i="1"/>
  <c r="U30" i="1" s="1"/>
  <c r="W20" i="1"/>
  <c r="U19" i="1"/>
  <c r="U18" i="1" s="1"/>
  <c r="U46" i="1" s="1"/>
  <c r="W28" i="1"/>
  <c r="U27" i="1"/>
  <c r="U26" i="1" s="1"/>
  <c r="Q481" i="1"/>
  <c r="O487" i="1"/>
  <c r="AA425" i="1"/>
  <c r="Y424" i="1"/>
  <c r="W347" i="1"/>
  <c r="U346" i="1"/>
  <c r="W342" i="1"/>
  <c r="U341" i="1"/>
  <c r="U325" i="1"/>
  <c r="S324" i="1"/>
  <c r="S77" i="1"/>
  <c r="S278" i="1"/>
  <c r="U279" i="1"/>
  <c r="S239" i="1"/>
  <c r="S238" i="1" s="1"/>
  <c r="U241" i="1"/>
  <c r="Q285" i="1"/>
  <c r="Q252" i="1"/>
  <c r="W209" i="1"/>
  <c r="U206" i="1"/>
  <c r="W187" i="1"/>
  <c r="U186" i="1"/>
  <c r="W234" i="1"/>
  <c r="U232" i="1"/>
  <c r="U230" i="1" s="1"/>
  <c r="U87" i="1"/>
  <c r="U44" i="1"/>
  <c r="S43" i="1"/>
  <c r="W195" i="1"/>
  <c r="U194" i="1"/>
  <c r="Q445" i="1"/>
  <c r="Q444" i="1" s="1"/>
  <c r="S385" i="1"/>
  <c r="U386" i="1"/>
  <c r="S382" i="1"/>
  <c r="S381" i="1" s="1"/>
  <c r="S81" i="1" s="1"/>
  <c r="S60" i="1" s="1"/>
  <c r="U383" i="1"/>
  <c r="U387" i="1"/>
  <c r="U82" i="1" s="1"/>
  <c r="U61" i="1" s="1"/>
  <c r="W388" i="1"/>
  <c r="W374" i="1"/>
  <c r="U373" i="1"/>
  <c r="U372" i="1" s="1"/>
  <c r="O158" i="1"/>
  <c r="Q155" i="1"/>
  <c r="Q73" i="1"/>
  <c r="Q58" i="1" s="1"/>
  <c r="Q146" i="1"/>
  <c r="Q89" i="1"/>
  <c r="Q64" i="1" s="1"/>
  <c r="O55" i="1"/>
  <c r="W236" i="1"/>
  <c r="U235" i="1"/>
  <c r="U88" i="1" s="1"/>
  <c r="U63" i="1" s="1"/>
  <c r="U220" i="1"/>
  <c r="S218" i="1"/>
  <c r="U211" i="1"/>
  <c r="S210" i="1"/>
  <c r="S193" i="1" s="1"/>
  <c r="S466" i="1"/>
  <c r="U92" i="1"/>
  <c r="O74" i="1"/>
  <c r="O59" i="1" s="1"/>
  <c r="S13" i="1"/>
  <c r="S12" i="1" s="1"/>
  <c r="S9" i="1" s="1"/>
  <c r="L65" i="1" l="1"/>
  <c r="M65" i="1"/>
  <c r="M160" i="1"/>
  <c r="L160" i="1"/>
  <c r="S8" i="1"/>
  <c r="M249" i="1"/>
  <c r="K370" i="1"/>
  <c r="K48" i="1" s="1"/>
  <c r="M48" i="1" s="1"/>
  <c r="M371" i="1"/>
  <c r="L371" i="1"/>
  <c r="M150" i="1"/>
  <c r="M83" i="1"/>
  <c r="L83" i="1"/>
  <c r="Q153" i="1"/>
  <c r="M367" i="1"/>
  <c r="L367" i="1"/>
  <c r="O91" i="1"/>
  <c r="O151" i="1"/>
  <c r="O150" i="1" s="1"/>
  <c r="K62" i="1"/>
  <c r="K69" i="1"/>
  <c r="O147" i="1"/>
  <c r="O149" i="1" s="1"/>
  <c r="O71" i="1"/>
  <c r="O56" i="1" s="1"/>
  <c r="O97" i="1"/>
  <c r="O96" i="1" s="1"/>
  <c r="O434" i="1" s="1"/>
  <c r="O437" i="1" s="1"/>
  <c r="O76" i="1"/>
  <c r="O75" i="1" s="1"/>
  <c r="O248" i="1"/>
  <c r="O247" i="1" s="1"/>
  <c r="O166" i="1"/>
  <c r="O165" i="1" s="1"/>
  <c r="O249" i="1" s="1"/>
  <c r="Q132" i="1"/>
  <c r="Q124" i="1" s="1"/>
  <c r="Q71" i="1" s="1"/>
  <c r="Q56" i="1" s="1"/>
  <c r="S135" i="1"/>
  <c r="Q226" i="1"/>
  <c r="Q225" i="1" s="1"/>
  <c r="S227" i="1"/>
  <c r="U95" i="1"/>
  <c r="U67" i="1" s="1"/>
  <c r="W245" i="1"/>
  <c r="U164" i="1"/>
  <c r="M394" i="1"/>
  <c r="W326" i="1"/>
  <c r="U79" i="1"/>
  <c r="Q251" i="1"/>
  <c r="Q250" i="1" s="1"/>
  <c r="Q369" i="1" s="1"/>
  <c r="Q367" i="1" s="1"/>
  <c r="Q152" i="1"/>
  <c r="U430" i="1"/>
  <c r="Y388" i="1"/>
  <c r="W387" i="1"/>
  <c r="W82" i="1" s="1"/>
  <c r="W61" i="1" s="1"/>
  <c r="W383" i="1"/>
  <c r="U382" i="1"/>
  <c r="W386" i="1"/>
  <c r="U385" i="1"/>
  <c r="W194" i="1"/>
  <c r="Y195" i="1"/>
  <c r="W241" i="1"/>
  <c r="U239" i="1"/>
  <c r="U238" i="1" s="1"/>
  <c r="W279" i="1"/>
  <c r="U278" i="1"/>
  <c r="W325" i="1"/>
  <c r="U324" i="1"/>
  <c r="U77" i="1"/>
  <c r="Y342" i="1"/>
  <c r="W341" i="1"/>
  <c r="Y347" i="1"/>
  <c r="W346" i="1"/>
  <c r="AC425" i="1"/>
  <c r="AA424" i="1"/>
  <c r="Q487" i="1"/>
  <c r="S481" i="1"/>
  <c r="W27" i="1"/>
  <c r="W26" i="1" s="1"/>
  <c r="Y28" i="1"/>
  <c r="W100" i="1"/>
  <c r="U99" i="1"/>
  <c r="U98" i="1" s="1"/>
  <c r="W14" i="1"/>
  <c r="Y15" i="1"/>
  <c r="Y349" i="1"/>
  <c r="W348" i="1"/>
  <c r="W159" i="1" s="1"/>
  <c r="Y468" i="1"/>
  <c r="W467" i="1"/>
  <c r="Y472" i="1"/>
  <c r="W471" i="1"/>
  <c r="Y476" i="1"/>
  <c r="W475" i="1"/>
  <c r="S146" i="1"/>
  <c r="S89" i="1"/>
  <c r="S64" i="1" s="1"/>
  <c r="S155" i="1"/>
  <c r="S73" i="1"/>
  <c r="S58" i="1" s="1"/>
  <c r="S252" i="1"/>
  <c r="S152" i="1" s="1"/>
  <c r="S285" i="1"/>
  <c r="S153" i="1" s="1"/>
  <c r="AC322" i="1"/>
  <c r="AA321" i="1"/>
  <c r="AA320" i="1" s="1"/>
  <c r="AA154" i="1" s="1"/>
  <c r="AA72" i="1"/>
  <c r="AA57" i="1" s="1"/>
  <c r="Q90" i="1"/>
  <c r="Q66" i="1"/>
  <c r="Q65" i="1" s="1"/>
  <c r="W452" i="1"/>
  <c r="U451" i="1"/>
  <c r="U450" i="1" s="1"/>
  <c r="U442" i="1" s="1"/>
  <c r="W458" i="1"/>
  <c r="U457" i="1"/>
  <c r="U456" i="1" s="1"/>
  <c r="U455" i="1" s="1"/>
  <c r="U443" i="1" s="1"/>
  <c r="S328" i="1"/>
  <c r="S84" i="1"/>
  <c r="W447" i="1"/>
  <c r="W446" i="1" s="1"/>
  <c r="Y448" i="1"/>
  <c r="W453" i="1"/>
  <c r="Y454" i="1"/>
  <c r="W211" i="1"/>
  <c r="U210" i="1"/>
  <c r="W220" i="1"/>
  <c r="U218" i="1"/>
  <c r="Y236" i="1"/>
  <c r="W235" i="1"/>
  <c r="W88" i="1" s="1"/>
  <c r="W63" i="1" s="1"/>
  <c r="Y374" i="1"/>
  <c r="W373" i="1"/>
  <c r="W372" i="1" s="1"/>
  <c r="W44" i="1"/>
  <c r="U43" i="1"/>
  <c r="W232" i="1"/>
  <c r="W230" i="1" s="1"/>
  <c r="Y234" i="1"/>
  <c r="W87" i="1"/>
  <c r="W186" i="1"/>
  <c r="Y187" i="1"/>
  <c r="W206" i="1"/>
  <c r="Y209" i="1"/>
  <c r="S91" i="1"/>
  <c r="S237" i="1"/>
  <c r="S161" i="1" s="1"/>
  <c r="S160" i="1" s="1"/>
  <c r="S364" i="1"/>
  <c r="S323" i="1"/>
  <c r="U366" i="1"/>
  <c r="U365" i="1" s="1"/>
  <c r="U86" i="1"/>
  <c r="U85" i="1" s="1"/>
  <c r="Y423" i="1"/>
  <c r="Y93" i="1"/>
  <c r="U25" i="1"/>
  <c r="W19" i="1"/>
  <c r="W18" i="1" s="1"/>
  <c r="W46" i="1" s="1"/>
  <c r="Y20" i="1"/>
  <c r="W31" i="1"/>
  <c r="W30" i="1" s="1"/>
  <c r="Y32" i="1"/>
  <c r="W36" i="1"/>
  <c r="Y37" i="1"/>
  <c r="W302" i="1"/>
  <c r="Y303" i="1"/>
  <c r="Y314" i="1"/>
  <c r="Q158" i="1"/>
  <c r="S148" i="1"/>
  <c r="U140" i="1"/>
  <c r="S137" i="1"/>
  <c r="W377" i="1"/>
  <c r="U375" i="1"/>
  <c r="Y380" i="1"/>
  <c r="W379" i="1"/>
  <c r="W378" i="1" s="1"/>
  <c r="W78" i="1"/>
  <c r="U12" i="1"/>
  <c r="W301" i="1"/>
  <c r="U298" i="1"/>
  <c r="Y118" i="1"/>
  <c r="W117" i="1"/>
  <c r="W126" i="1"/>
  <c r="U125" i="1"/>
  <c r="W143" i="1"/>
  <c r="U142" i="1"/>
  <c r="W169" i="1"/>
  <c r="U168" i="1"/>
  <c r="U167" i="1" s="1"/>
  <c r="W224" i="1"/>
  <c r="U223" i="1"/>
  <c r="W353" i="1"/>
  <c r="U352" i="1"/>
  <c r="U351" i="1" s="1"/>
  <c r="U350" i="1" s="1"/>
  <c r="Y361" i="1"/>
  <c r="W360" i="1"/>
  <c r="W359" i="1" s="1"/>
  <c r="W358" i="1" s="1"/>
  <c r="W163" i="1" s="1"/>
  <c r="W162" i="1" s="1"/>
  <c r="W94" i="1"/>
  <c r="W92" i="1" s="1"/>
  <c r="U462" i="1"/>
  <c r="U461" i="1" s="1"/>
  <c r="W463" i="1"/>
  <c r="W254" i="1"/>
  <c r="U253" i="1"/>
  <c r="W275" i="1"/>
  <c r="U271" i="1"/>
  <c r="W287" i="1"/>
  <c r="U286" i="1"/>
  <c r="W311" i="1"/>
  <c r="U310" i="1"/>
  <c r="Q156" i="1"/>
  <c r="Q74" i="1"/>
  <c r="Q59" i="1" s="1"/>
  <c r="W11" i="1"/>
  <c r="U10" i="1"/>
  <c r="U47" i="1"/>
  <c r="W16" i="1"/>
  <c r="Q70" i="1"/>
  <c r="Q147" i="1"/>
  <c r="Q149" i="1" s="1"/>
  <c r="W331" i="1"/>
  <c r="U330" i="1"/>
  <c r="U329" i="1" s="1"/>
  <c r="U368" i="1"/>
  <c r="W317" i="1"/>
  <c r="U445" i="1"/>
  <c r="U444" i="1" s="1"/>
  <c r="U441" i="1"/>
  <c r="U440" i="1" s="1"/>
  <c r="U439" i="1" s="1"/>
  <c r="K432" i="1" l="1"/>
  <c r="K429" i="1" s="1"/>
  <c r="K433" i="1"/>
  <c r="K436" i="1" s="1"/>
  <c r="L370" i="1"/>
  <c r="M370" i="1"/>
  <c r="M62" i="1"/>
  <c r="L62" i="1"/>
  <c r="K68" i="1"/>
  <c r="M69" i="1"/>
  <c r="L69" i="1"/>
  <c r="Q97" i="1"/>
  <c r="Q96" i="1" s="1"/>
  <c r="Q434" i="1" s="1"/>
  <c r="Q437" i="1" s="1"/>
  <c r="O66" i="1"/>
  <c r="O65" i="1" s="1"/>
  <c r="O90" i="1"/>
  <c r="S70" i="1"/>
  <c r="Q151" i="1"/>
  <c r="Q150" i="1" s="1"/>
  <c r="U227" i="1"/>
  <c r="S226" i="1"/>
  <c r="S225" i="1" s="1"/>
  <c r="U135" i="1"/>
  <c r="S132" i="1"/>
  <c r="S124" i="1" s="1"/>
  <c r="Q248" i="1"/>
  <c r="Q247" i="1" s="1"/>
  <c r="Q76" i="1"/>
  <c r="Q75" i="1" s="1"/>
  <c r="Q166" i="1"/>
  <c r="Q165" i="1" s="1"/>
  <c r="Q249" i="1" s="1"/>
  <c r="Y245" i="1"/>
  <c r="W95" i="1"/>
  <c r="W67" i="1" s="1"/>
  <c r="W164" i="1"/>
  <c r="U193" i="1"/>
  <c r="O394" i="1"/>
  <c r="M431" i="1"/>
  <c r="Y326" i="1"/>
  <c r="W79" i="1"/>
  <c r="Y331" i="1"/>
  <c r="W330" i="1"/>
  <c r="W329" i="1" s="1"/>
  <c r="Q55" i="1"/>
  <c r="Y11" i="1"/>
  <c r="W10" i="1"/>
  <c r="U285" i="1"/>
  <c r="U252" i="1"/>
  <c r="U152" i="1" s="1"/>
  <c r="AA361" i="1"/>
  <c r="Y360" i="1"/>
  <c r="Y359" i="1" s="1"/>
  <c r="Y358" i="1" s="1"/>
  <c r="Y163" i="1" s="1"/>
  <c r="Y162" i="1" s="1"/>
  <c r="Y94" i="1"/>
  <c r="Y92" i="1" s="1"/>
  <c r="W352" i="1"/>
  <c r="W351" i="1" s="1"/>
  <c r="W350" i="1" s="1"/>
  <c r="Y353" i="1"/>
  <c r="Y224" i="1"/>
  <c r="W223" i="1"/>
  <c r="Y169" i="1"/>
  <c r="W168" i="1"/>
  <c r="W167" i="1" s="1"/>
  <c r="Y143" i="1"/>
  <c r="W142" i="1"/>
  <c r="Y126" i="1"/>
  <c r="W125" i="1"/>
  <c r="AA118" i="1"/>
  <c r="Y117" i="1"/>
  <c r="Y301" i="1"/>
  <c r="W298" i="1"/>
  <c r="AA380" i="1"/>
  <c r="Y379" i="1"/>
  <c r="Y378" i="1" s="1"/>
  <c r="Y78" i="1"/>
  <c r="W375" i="1"/>
  <c r="Y377" i="1"/>
  <c r="U148" i="1"/>
  <c r="W140" i="1"/>
  <c r="U137" i="1"/>
  <c r="AA314" i="1"/>
  <c r="AA303" i="1"/>
  <c r="Y302" i="1"/>
  <c r="S55" i="1"/>
  <c r="S156" i="1"/>
  <c r="S74" i="1"/>
  <c r="S59" i="1" s="1"/>
  <c r="AA209" i="1"/>
  <c r="Y206" i="1"/>
  <c r="AA187" i="1"/>
  <c r="Y186" i="1"/>
  <c r="Y44" i="1"/>
  <c r="W43" i="1"/>
  <c r="W430" i="1"/>
  <c r="W441" i="1"/>
  <c r="S158" i="1"/>
  <c r="Y458" i="1"/>
  <c r="W457" i="1"/>
  <c r="W456" i="1" s="1"/>
  <c r="W455" i="1" s="1"/>
  <c r="W443" i="1" s="1"/>
  <c r="Y452" i="1"/>
  <c r="W451" i="1"/>
  <c r="W450" i="1" s="1"/>
  <c r="W442" i="1" s="1"/>
  <c r="W466" i="1"/>
  <c r="AA15" i="1"/>
  <c r="Y14" i="1"/>
  <c r="W13" i="1"/>
  <c r="W12" i="1" s="1"/>
  <c r="W99" i="1"/>
  <c r="W98" i="1" s="1"/>
  <c r="Y100" i="1"/>
  <c r="W25" i="1"/>
  <c r="AE425" i="1"/>
  <c r="AE424" i="1" s="1"/>
  <c r="AC424" i="1"/>
  <c r="AA347" i="1"/>
  <c r="Y346" i="1"/>
  <c r="AA342" i="1"/>
  <c r="Y341" i="1"/>
  <c r="U364" i="1"/>
  <c r="U323" i="1"/>
  <c r="U237" i="1"/>
  <c r="U161" i="1" s="1"/>
  <c r="U160" i="1" s="1"/>
  <c r="U91" i="1"/>
  <c r="AA195" i="1"/>
  <c r="Y194" i="1"/>
  <c r="U381" i="1"/>
  <c r="U81" i="1" s="1"/>
  <c r="U60" i="1" s="1"/>
  <c r="W368" i="1"/>
  <c r="Y317" i="1"/>
  <c r="U328" i="1"/>
  <c r="U84" i="1"/>
  <c r="Y16" i="1"/>
  <c r="W47" i="1"/>
  <c r="Y311" i="1"/>
  <c r="W310" i="1"/>
  <c r="Y287" i="1"/>
  <c r="W286" i="1"/>
  <c r="Y275" i="1"/>
  <c r="W271" i="1"/>
  <c r="Y254" i="1"/>
  <c r="W253" i="1"/>
  <c r="Y463" i="1"/>
  <c r="W462" i="1"/>
  <c r="W461" i="1" s="1"/>
  <c r="U155" i="1"/>
  <c r="U73" i="1"/>
  <c r="U58" i="1" s="1"/>
  <c r="U146" i="1"/>
  <c r="U89" i="1"/>
  <c r="U64" i="1" s="1"/>
  <c r="U9" i="1"/>
  <c r="U8" i="1" s="1"/>
  <c r="W313" i="1"/>
  <c r="AA37" i="1"/>
  <c r="Y36" i="1"/>
  <c r="AA32" i="1"/>
  <c r="Y31" i="1"/>
  <c r="Y30" i="1" s="1"/>
  <c r="AA20" i="1"/>
  <c r="Y19" i="1"/>
  <c r="Y18" i="1" s="1"/>
  <c r="Y46" i="1" s="1"/>
  <c r="S90" i="1"/>
  <c r="S66" i="1"/>
  <c r="S65" i="1" s="1"/>
  <c r="AA234" i="1"/>
  <c r="Y232" i="1"/>
  <c r="Y230" i="1" s="1"/>
  <c r="Y87" i="1"/>
  <c r="AA374" i="1"/>
  <c r="Y373" i="1"/>
  <c r="Y372" i="1" s="1"/>
  <c r="AA236" i="1"/>
  <c r="Y235" i="1"/>
  <c r="Y88" i="1" s="1"/>
  <c r="Y63" i="1" s="1"/>
  <c r="Y220" i="1"/>
  <c r="W218" i="1"/>
  <c r="Y211" i="1"/>
  <c r="W210" i="1"/>
  <c r="AA454" i="1"/>
  <c r="Y453" i="1"/>
  <c r="AA448" i="1"/>
  <c r="Y447" i="1"/>
  <c r="Y446" i="1" s="1"/>
  <c r="AE322" i="1"/>
  <c r="AC321" i="1"/>
  <c r="AC320" i="1" s="1"/>
  <c r="AC154" i="1" s="1"/>
  <c r="AC72" i="1"/>
  <c r="AC57" i="1" s="1"/>
  <c r="S251" i="1"/>
  <c r="S250" i="1" s="1"/>
  <c r="S369" i="1" s="1"/>
  <c r="S367" i="1" s="1"/>
  <c r="Y475" i="1"/>
  <c r="AA476" i="1"/>
  <c r="Y471" i="1"/>
  <c r="AA472" i="1"/>
  <c r="AA468" i="1"/>
  <c r="Y467" i="1"/>
  <c r="Y348" i="1"/>
  <c r="Y159" i="1" s="1"/>
  <c r="AA349" i="1"/>
  <c r="AA28" i="1"/>
  <c r="Y27" i="1"/>
  <c r="Y26" i="1" s="1"/>
  <c r="U481" i="1"/>
  <c r="S487" i="1"/>
  <c r="AA423" i="1"/>
  <c r="AA93" i="1"/>
  <c r="W366" i="1"/>
  <c r="W365" i="1" s="1"/>
  <c r="W86" i="1"/>
  <c r="W85" i="1" s="1"/>
  <c r="Y325" i="1"/>
  <c r="W324" i="1"/>
  <c r="W77" i="1"/>
  <c r="W278" i="1"/>
  <c r="Y279" i="1"/>
  <c r="W239" i="1"/>
  <c r="W238" i="1" s="1"/>
  <c r="Y241" i="1"/>
  <c r="W385" i="1"/>
  <c r="Y386" i="1"/>
  <c r="W382" i="1"/>
  <c r="W381" i="1" s="1"/>
  <c r="W81" i="1" s="1"/>
  <c r="W60" i="1" s="1"/>
  <c r="Y383" i="1"/>
  <c r="AA388" i="1"/>
  <c r="Y387" i="1"/>
  <c r="Y82" i="1" s="1"/>
  <c r="Y61" i="1" s="1"/>
  <c r="W193" i="1" l="1"/>
  <c r="L429" i="1"/>
  <c r="L48" i="1"/>
  <c r="L433" i="1"/>
  <c r="L436" i="1" s="1"/>
  <c r="U70" i="1"/>
  <c r="U55" i="1" s="1"/>
  <c r="L54" i="1"/>
  <c r="M54" i="1"/>
  <c r="K435" i="1"/>
  <c r="M53" i="1"/>
  <c r="M435" i="1" s="1"/>
  <c r="L53" i="1"/>
  <c r="L435" i="1" s="1"/>
  <c r="M68" i="1"/>
  <c r="L68" i="1"/>
  <c r="U153" i="1"/>
  <c r="Y25" i="1"/>
  <c r="S71" i="1"/>
  <c r="S56" i="1" s="1"/>
  <c r="S147" i="1"/>
  <c r="S149" i="1" s="1"/>
  <c r="S97" i="1"/>
  <c r="S96" i="1" s="1"/>
  <c r="S434" i="1" s="1"/>
  <c r="S437" i="1" s="1"/>
  <c r="Y466" i="1"/>
  <c r="W445" i="1"/>
  <c r="W444" i="1" s="1"/>
  <c r="W135" i="1"/>
  <c r="U132" i="1"/>
  <c r="U124" i="1" s="1"/>
  <c r="U71" i="1" s="1"/>
  <c r="U56" i="1" s="1"/>
  <c r="W227" i="1"/>
  <c r="U226" i="1"/>
  <c r="U225" i="1" s="1"/>
  <c r="S76" i="1"/>
  <c r="S75" i="1" s="1"/>
  <c r="S248" i="1"/>
  <c r="S247" i="1" s="1"/>
  <c r="S166" i="1"/>
  <c r="S165" i="1" s="1"/>
  <c r="W9" i="1"/>
  <c r="W8" i="1" s="1"/>
  <c r="O83" i="1"/>
  <c r="O371" i="1"/>
  <c r="O370" i="1" s="1"/>
  <c r="Q394" i="1"/>
  <c r="O431" i="1"/>
  <c r="M433" i="1"/>
  <c r="M436" i="1" s="1"/>
  <c r="M432" i="1"/>
  <c r="M429" i="1" s="1"/>
  <c r="AA245" i="1"/>
  <c r="Y164" i="1"/>
  <c r="Y95" i="1"/>
  <c r="Y67" i="1" s="1"/>
  <c r="AA326" i="1"/>
  <c r="Y79" i="1"/>
  <c r="S151" i="1"/>
  <c r="S150" i="1" s="1"/>
  <c r="AC388" i="1"/>
  <c r="AA387" i="1"/>
  <c r="AA82" i="1" s="1"/>
  <c r="AA61" i="1" s="1"/>
  <c r="W237" i="1"/>
  <c r="W161" i="1" s="1"/>
  <c r="W160" i="1" s="1"/>
  <c r="W91" i="1"/>
  <c r="W364" i="1"/>
  <c r="W323" i="1"/>
  <c r="AA467" i="1"/>
  <c r="AC468" i="1"/>
  <c r="Y441" i="1"/>
  <c r="Y430" i="1"/>
  <c r="AA232" i="1"/>
  <c r="AA230" i="1" s="1"/>
  <c r="AC234" i="1"/>
  <c r="AA87" i="1"/>
  <c r="AA19" i="1"/>
  <c r="AA18" i="1" s="1"/>
  <c r="AA46" i="1" s="1"/>
  <c r="AC20" i="1"/>
  <c r="AA31" i="1"/>
  <c r="AA30" i="1" s="1"/>
  <c r="AC32" i="1"/>
  <c r="AA36" i="1"/>
  <c r="AC37" i="1"/>
  <c r="W252" i="1"/>
  <c r="W70" i="1" s="1"/>
  <c r="W285" i="1"/>
  <c r="Y368" i="1"/>
  <c r="AA317" i="1"/>
  <c r="U90" i="1"/>
  <c r="U66" i="1"/>
  <c r="U65" i="1" s="1"/>
  <c r="U156" i="1"/>
  <c r="U74" i="1"/>
  <c r="U59" i="1" s="1"/>
  <c r="Y366" i="1"/>
  <c r="Y365" i="1" s="1"/>
  <c r="Y86" i="1"/>
  <c r="Y85" i="1" s="1"/>
  <c r="AC423" i="1"/>
  <c r="AC93" i="1"/>
  <c r="AA14" i="1"/>
  <c r="AC15" i="1"/>
  <c r="W440" i="1"/>
  <c r="W439" i="1" s="1"/>
  <c r="AA302" i="1"/>
  <c r="AC303" i="1"/>
  <c r="AA313" i="1"/>
  <c r="AC314" i="1"/>
  <c r="W148" i="1"/>
  <c r="Y140" i="1"/>
  <c r="W137" i="1"/>
  <c r="AA377" i="1"/>
  <c r="Y375" i="1"/>
  <c r="AC380" i="1"/>
  <c r="AA379" i="1"/>
  <c r="AA378" i="1" s="1"/>
  <c r="AA78" i="1"/>
  <c r="AA301" i="1"/>
  <c r="Y298" i="1"/>
  <c r="AC118" i="1"/>
  <c r="AA117" i="1"/>
  <c r="AA126" i="1"/>
  <c r="Y125" i="1"/>
  <c r="AA143" i="1"/>
  <c r="Y142" i="1"/>
  <c r="AA169" i="1"/>
  <c r="Y168" i="1"/>
  <c r="Y167" i="1" s="1"/>
  <c r="AA224" i="1"/>
  <c r="Y223" i="1"/>
  <c r="U251" i="1"/>
  <c r="U250" i="1" s="1"/>
  <c r="U369" i="1" s="1"/>
  <c r="U367" i="1" s="1"/>
  <c r="AA331" i="1"/>
  <c r="Y330" i="1"/>
  <c r="Y329" i="1" s="1"/>
  <c r="AA383" i="1"/>
  <c r="Y382" i="1"/>
  <c r="AA386" i="1"/>
  <c r="Y385" i="1"/>
  <c r="AA241" i="1"/>
  <c r="Y239" i="1"/>
  <c r="Y238" i="1" s="1"/>
  <c r="AA279" i="1"/>
  <c r="Y278" i="1"/>
  <c r="AA325" i="1"/>
  <c r="Y324" i="1"/>
  <c r="Y77" i="1"/>
  <c r="U487" i="1"/>
  <c r="W481" i="1"/>
  <c r="AA27" i="1"/>
  <c r="AA26" i="1" s="1"/>
  <c r="AA25" i="1" s="1"/>
  <c r="AC28" i="1"/>
  <c r="AC349" i="1"/>
  <c r="AA348" i="1"/>
  <c r="AA159" i="1" s="1"/>
  <c r="AC472" i="1"/>
  <c r="AA471" i="1"/>
  <c r="AC476" i="1"/>
  <c r="AA475" i="1"/>
  <c r="AE321" i="1"/>
  <c r="AE320" i="1" s="1"/>
  <c r="AE154" i="1" s="1"/>
  <c r="AE72" i="1"/>
  <c r="AE57" i="1" s="1"/>
  <c r="AA447" i="1"/>
  <c r="AA446" i="1" s="1"/>
  <c r="AC448" i="1"/>
  <c r="AA453" i="1"/>
  <c r="AC454" i="1"/>
  <c r="AA211" i="1"/>
  <c r="Y210" i="1"/>
  <c r="AA220" i="1"/>
  <c r="Y218" i="1"/>
  <c r="AC236" i="1"/>
  <c r="AA235" i="1"/>
  <c r="AA88" i="1" s="1"/>
  <c r="AA63" i="1" s="1"/>
  <c r="AC374" i="1"/>
  <c r="AA373" i="1"/>
  <c r="AA372" i="1" s="1"/>
  <c r="Y462" i="1"/>
  <c r="Y461" i="1" s="1"/>
  <c r="AA463" i="1"/>
  <c r="AA254" i="1"/>
  <c r="Y253" i="1"/>
  <c r="AA275" i="1"/>
  <c r="Y271" i="1"/>
  <c r="AA287" i="1"/>
  <c r="Y286" i="1"/>
  <c r="AA311" i="1"/>
  <c r="Y310" i="1"/>
  <c r="AA16" i="1"/>
  <c r="Y47" i="1"/>
  <c r="U158" i="1"/>
  <c r="AA194" i="1"/>
  <c r="AC195" i="1"/>
  <c r="AC342" i="1"/>
  <c r="AA341" i="1"/>
  <c r="AC347" i="1"/>
  <c r="AA346" i="1"/>
  <c r="AE423" i="1"/>
  <c r="AE93" i="1"/>
  <c r="AA100" i="1"/>
  <c r="Y99" i="1"/>
  <c r="Y98" i="1" s="1"/>
  <c r="Y13" i="1"/>
  <c r="Y12" i="1" s="1"/>
  <c r="AA452" i="1"/>
  <c r="Y451" i="1"/>
  <c r="Y450" i="1" s="1"/>
  <c r="Y442" i="1" s="1"/>
  <c r="AA458" i="1"/>
  <c r="Y457" i="1"/>
  <c r="Y456" i="1" s="1"/>
  <c r="Y455" i="1" s="1"/>
  <c r="Y443" i="1" s="1"/>
  <c r="AA44" i="1"/>
  <c r="Y43" i="1"/>
  <c r="AA186" i="1"/>
  <c r="AC187" i="1"/>
  <c r="AA206" i="1"/>
  <c r="AC209" i="1"/>
  <c r="Y313" i="1"/>
  <c r="W146" i="1"/>
  <c r="W89" i="1"/>
  <c r="W64" i="1" s="1"/>
  <c r="W155" i="1"/>
  <c r="W73" i="1"/>
  <c r="W58" i="1" s="1"/>
  <c r="AA353" i="1"/>
  <c r="Y352" i="1"/>
  <c r="Y351" i="1" s="1"/>
  <c r="Y350" i="1" s="1"/>
  <c r="AC361" i="1"/>
  <c r="AA360" i="1"/>
  <c r="AA359" i="1" s="1"/>
  <c r="AA358" i="1" s="1"/>
  <c r="AA163" i="1" s="1"/>
  <c r="AA162" i="1" s="1"/>
  <c r="AA94" i="1"/>
  <c r="AA92" i="1" s="1"/>
  <c r="Y10" i="1"/>
  <c r="AA11" i="1"/>
  <c r="W328" i="1"/>
  <c r="W84" i="1"/>
  <c r="W153" i="1" l="1"/>
  <c r="U151" i="1"/>
  <c r="U150" i="1" s="1"/>
  <c r="S249" i="1"/>
  <c r="W152" i="1"/>
  <c r="Y227" i="1"/>
  <c r="W226" i="1"/>
  <c r="W225" i="1" s="1"/>
  <c r="W132" i="1"/>
  <c r="W124" i="1" s="1"/>
  <c r="W71" i="1" s="1"/>
  <c r="W56" i="1" s="1"/>
  <c r="Y135" i="1"/>
  <c r="U76" i="1"/>
  <c r="U75" i="1" s="1"/>
  <c r="U248" i="1"/>
  <c r="U247" i="1" s="1"/>
  <c r="U166" i="1"/>
  <c r="U165" i="1" s="1"/>
  <c r="U249" i="1" s="1"/>
  <c r="U147" i="1"/>
  <c r="U149" i="1" s="1"/>
  <c r="U97" i="1"/>
  <c r="U96" i="1" s="1"/>
  <c r="U434" i="1" s="1"/>
  <c r="U437" i="1" s="1"/>
  <c r="AA95" i="1"/>
  <c r="AA67" i="1" s="1"/>
  <c r="AC245" i="1"/>
  <c r="AA164" i="1"/>
  <c r="Q371" i="1"/>
  <c r="Q370" i="1" s="1"/>
  <c r="Q83" i="1"/>
  <c r="Q431" i="1"/>
  <c r="S394" i="1"/>
  <c r="O62" i="1"/>
  <c r="O54" i="1" s="1"/>
  <c r="O53" i="1" s="1"/>
  <c r="O435" i="1" s="1"/>
  <c r="O69" i="1"/>
  <c r="O68" i="1" s="1"/>
  <c r="Y193" i="1"/>
  <c r="O432" i="1"/>
  <c r="O429" i="1" s="1"/>
  <c r="O48" i="1"/>
  <c r="O433" i="1"/>
  <c r="O436" i="1" s="1"/>
  <c r="AC326" i="1"/>
  <c r="AA79" i="1"/>
  <c r="AC11" i="1"/>
  <c r="AA10" i="1"/>
  <c r="AE361" i="1"/>
  <c r="AC360" i="1"/>
  <c r="AC359" i="1" s="1"/>
  <c r="AC358" i="1" s="1"/>
  <c r="AC163" i="1" s="1"/>
  <c r="AC162" i="1" s="1"/>
  <c r="AC94" i="1"/>
  <c r="AA352" i="1"/>
  <c r="AA351" i="1" s="1"/>
  <c r="AA350" i="1" s="1"/>
  <c r="AC353" i="1"/>
  <c r="AE209" i="1"/>
  <c r="AE206" i="1" s="1"/>
  <c r="AC206" i="1"/>
  <c r="AE187" i="1"/>
  <c r="AE186" i="1" s="1"/>
  <c r="AC186" i="1"/>
  <c r="AC458" i="1"/>
  <c r="AA457" i="1"/>
  <c r="AA456" i="1" s="1"/>
  <c r="AA455" i="1" s="1"/>
  <c r="AA443" i="1" s="1"/>
  <c r="AC452" i="1"/>
  <c r="AA451" i="1"/>
  <c r="AA450" i="1" s="1"/>
  <c r="AA442" i="1" s="1"/>
  <c r="AA99" i="1"/>
  <c r="AA98" i="1" s="1"/>
  <c r="AC100" i="1"/>
  <c r="AE347" i="1"/>
  <c r="AE346" i="1" s="1"/>
  <c r="AC346" i="1"/>
  <c r="AE342" i="1"/>
  <c r="AE341" i="1" s="1"/>
  <c r="AC341" i="1"/>
  <c r="Y285" i="1"/>
  <c r="Y252" i="1"/>
  <c r="Y152" i="1" s="1"/>
  <c r="AC463" i="1"/>
  <c r="AA462" i="1"/>
  <c r="AA461" i="1" s="1"/>
  <c r="AE374" i="1"/>
  <c r="AE373" i="1" s="1"/>
  <c r="AE372" i="1" s="1"/>
  <c r="AC373" i="1"/>
  <c r="AC372" i="1" s="1"/>
  <c r="AE236" i="1"/>
  <c r="AE235" i="1" s="1"/>
  <c r="AE88" i="1" s="1"/>
  <c r="AE63" i="1" s="1"/>
  <c r="AC235" i="1"/>
  <c r="AC88" i="1" s="1"/>
  <c r="AC63" i="1" s="1"/>
  <c r="AC220" i="1"/>
  <c r="AA218" i="1"/>
  <c r="AC211" i="1"/>
  <c r="AA210" i="1"/>
  <c r="AA193" i="1" s="1"/>
  <c r="AA441" i="1"/>
  <c r="AA440" i="1" s="1"/>
  <c r="AA439" i="1" s="1"/>
  <c r="AC475" i="1"/>
  <c r="AE476" i="1"/>
  <c r="AE475" i="1" s="1"/>
  <c r="AC471" i="1"/>
  <c r="AE472" i="1"/>
  <c r="AE471" i="1" s="1"/>
  <c r="AC348" i="1"/>
  <c r="AC159" i="1" s="1"/>
  <c r="AE349" i="1"/>
  <c r="AE348" i="1" s="1"/>
  <c r="AE159" i="1" s="1"/>
  <c r="Y364" i="1"/>
  <c r="Y323" i="1"/>
  <c r="Y237" i="1"/>
  <c r="Y161" i="1" s="1"/>
  <c r="Y160" i="1" s="1"/>
  <c r="Y91" i="1"/>
  <c r="AA385" i="1"/>
  <c r="AC386" i="1"/>
  <c r="AA382" i="1"/>
  <c r="AA381" i="1" s="1"/>
  <c r="AA81" i="1" s="1"/>
  <c r="AA60" i="1" s="1"/>
  <c r="AC383" i="1"/>
  <c r="AC331" i="1"/>
  <c r="AA330" i="1"/>
  <c r="AA329" i="1" s="1"/>
  <c r="Y155" i="1"/>
  <c r="Y73" i="1"/>
  <c r="Y58" i="1" s="1"/>
  <c r="Y146" i="1"/>
  <c r="Y89" i="1"/>
  <c r="Y64" i="1" s="1"/>
  <c r="AE380" i="1"/>
  <c r="AC379" i="1"/>
  <c r="AC378" i="1" s="1"/>
  <c r="AC78" i="1"/>
  <c r="AA375" i="1"/>
  <c r="AC377" i="1"/>
  <c r="Y148" i="1"/>
  <c r="AA140" i="1"/>
  <c r="Y137" i="1"/>
  <c r="AE314" i="1"/>
  <c r="AE303" i="1"/>
  <c r="AE302" i="1" s="1"/>
  <c r="AC302" i="1"/>
  <c r="W55" i="1"/>
  <c r="W147" i="1"/>
  <c r="W149" i="1" s="1"/>
  <c r="AE37" i="1"/>
  <c r="AE36" i="1" s="1"/>
  <c r="AC36" i="1"/>
  <c r="AE32" i="1"/>
  <c r="AE31" i="1" s="1"/>
  <c r="AE30" i="1" s="1"/>
  <c r="AC31" i="1"/>
  <c r="AC30" i="1" s="1"/>
  <c r="AE20" i="1"/>
  <c r="AE19" i="1" s="1"/>
  <c r="AE18" i="1" s="1"/>
  <c r="AC19" i="1"/>
  <c r="AC18" i="1" s="1"/>
  <c r="AC46" i="1" s="1"/>
  <c r="AE234" i="1"/>
  <c r="AC232" i="1"/>
  <c r="AC230" i="1" s="1"/>
  <c r="AC87" i="1"/>
  <c r="Y440" i="1"/>
  <c r="Y439" i="1" s="1"/>
  <c r="AE468" i="1"/>
  <c r="AE467" i="1" s="1"/>
  <c r="AC467" i="1"/>
  <c r="AC466" i="1" s="1"/>
  <c r="AC387" i="1"/>
  <c r="AC82" i="1" s="1"/>
  <c r="AC61" i="1" s="1"/>
  <c r="AE388" i="1"/>
  <c r="AE387" i="1" s="1"/>
  <c r="AE82" i="1" s="1"/>
  <c r="AE61" i="1" s="1"/>
  <c r="W158" i="1"/>
  <c r="AC44" i="1"/>
  <c r="AA43" i="1"/>
  <c r="Y9" i="1"/>
  <c r="Y8" i="1" s="1"/>
  <c r="AA366" i="1"/>
  <c r="AA365" i="1" s="1"/>
  <c r="AA86" i="1"/>
  <c r="AA85" i="1" s="1"/>
  <c r="AE195" i="1"/>
  <c r="AE194" i="1" s="1"/>
  <c r="AC194" i="1"/>
  <c r="AC16" i="1"/>
  <c r="AA47" i="1"/>
  <c r="AC311" i="1"/>
  <c r="AA310" i="1"/>
  <c r="AC287" i="1"/>
  <c r="AA286" i="1"/>
  <c r="AC275" i="1"/>
  <c r="AA271" i="1"/>
  <c r="AC254" i="1"/>
  <c r="AA253" i="1"/>
  <c r="AA430" i="1"/>
  <c r="AE454" i="1"/>
  <c r="AE453" i="1" s="1"/>
  <c r="AC453" i="1"/>
  <c r="AE448" i="1"/>
  <c r="AE447" i="1" s="1"/>
  <c r="AE446" i="1" s="1"/>
  <c r="AC447" i="1"/>
  <c r="AC446" i="1" s="1"/>
  <c r="AE28" i="1"/>
  <c r="AE27" i="1" s="1"/>
  <c r="AE26" i="1" s="1"/>
  <c r="AE25" i="1" s="1"/>
  <c r="AC27" i="1"/>
  <c r="AC26" i="1" s="1"/>
  <c r="AC25" i="1" s="1"/>
  <c r="Y481" i="1"/>
  <c r="W487" i="1"/>
  <c r="AC325" i="1"/>
  <c r="AA324" i="1"/>
  <c r="AA77" i="1"/>
  <c r="AA278" i="1"/>
  <c r="AC279" i="1"/>
  <c r="AA239" i="1"/>
  <c r="AA238" i="1" s="1"/>
  <c r="AC241" i="1"/>
  <c r="Y381" i="1"/>
  <c r="Y81" i="1" s="1"/>
  <c r="Y60" i="1" s="1"/>
  <c r="Y328" i="1"/>
  <c r="Y84" i="1"/>
  <c r="AC224" i="1"/>
  <c r="AA223" i="1"/>
  <c r="AC169" i="1"/>
  <c r="AA168" i="1"/>
  <c r="AA167" i="1" s="1"/>
  <c r="AC143" i="1"/>
  <c r="AA142" i="1"/>
  <c r="AC126" i="1"/>
  <c r="AA125" i="1"/>
  <c r="AE118" i="1"/>
  <c r="AE117" i="1" s="1"/>
  <c r="AC117" i="1"/>
  <c r="AC301" i="1"/>
  <c r="AA298" i="1"/>
  <c r="AE15" i="1"/>
  <c r="AC14" i="1"/>
  <c r="AC13" i="1" s="1"/>
  <c r="AC12" i="1" s="1"/>
  <c r="AA13" i="1"/>
  <c r="AA12" i="1" s="1"/>
  <c r="AA9" i="1" s="1"/>
  <c r="AA8" i="1" s="1"/>
  <c r="AC92" i="1"/>
  <c r="AA368" i="1"/>
  <c r="AC317" i="1"/>
  <c r="AC313" i="1" s="1"/>
  <c r="W251" i="1"/>
  <c r="W250" i="1" s="1"/>
  <c r="W369" i="1" s="1"/>
  <c r="W367" i="1" s="1"/>
  <c r="Y445" i="1"/>
  <c r="Y444" i="1" s="1"/>
  <c r="AA466" i="1"/>
  <c r="W156" i="1"/>
  <c r="W74" i="1"/>
  <c r="W59" i="1" s="1"/>
  <c r="W90" i="1"/>
  <c r="W66" i="1"/>
  <c r="W65" i="1" s="1"/>
  <c r="Q432" i="1" l="1"/>
  <c r="Q429" i="1" s="1"/>
  <c r="W151" i="1"/>
  <c r="W150" i="1" s="1"/>
  <c r="W97" i="1"/>
  <c r="W96" i="1" s="1"/>
  <c r="W434" i="1" s="1"/>
  <c r="W437" i="1" s="1"/>
  <c r="Y70" i="1"/>
  <c r="Y55" i="1" s="1"/>
  <c r="AE466" i="1"/>
  <c r="AA445" i="1"/>
  <c r="AA444" i="1" s="1"/>
  <c r="Y153" i="1"/>
  <c r="Y132" i="1"/>
  <c r="Y124" i="1" s="1"/>
  <c r="AA135" i="1"/>
  <c r="W76" i="1"/>
  <c r="W75" i="1" s="1"/>
  <c r="W248" i="1"/>
  <c r="W247" i="1" s="1"/>
  <c r="W166" i="1"/>
  <c r="W165" i="1" s="1"/>
  <c r="AA227" i="1"/>
  <c r="Y226" i="1"/>
  <c r="Y225" i="1" s="1"/>
  <c r="Y156" i="1" s="1"/>
  <c r="S83" i="1"/>
  <c r="U394" i="1"/>
  <c r="S371" i="1"/>
  <c r="S370" i="1" s="1"/>
  <c r="S431" i="1"/>
  <c r="Q62" i="1"/>
  <c r="Q54" i="1" s="1"/>
  <c r="Q53" i="1" s="1"/>
  <c r="Q435" i="1" s="1"/>
  <c r="Q69" i="1"/>
  <c r="Q68" i="1" s="1"/>
  <c r="Q433" i="1"/>
  <c r="Q436" i="1" s="1"/>
  <c r="Q48" i="1"/>
  <c r="AE245" i="1"/>
  <c r="AC164" i="1"/>
  <c r="AC95" i="1"/>
  <c r="AC67" i="1" s="1"/>
  <c r="AE326" i="1"/>
  <c r="AE79" i="1" s="1"/>
  <c r="AC79" i="1"/>
  <c r="AE14" i="1"/>
  <c r="AE46" i="1"/>
  <c r="AE301" i="1"/>
  <c r="AE298" i="1" s="1"/>
  <c r="AC298" i="1"/>
  <c r="AE126" i="1"/>
  <c r="AE125" i="1" s="1"/>
  <c r="AC125" i="1"/>
  <c r="AE143" i="1"/>
  <c r="AE142" i="1" s="1"/>
  <c r="AC142" i="1"/>
  <c r="AE169" i="1"/>
  <c r="AE168" i="1" s="1"/>
  <c r="AE167" i="1" s="1"/>
  <c r="AC168" i="1"/>
  <c r="AC167" i="1" s="1"/>
  <c r="AE224" i="1"/>
  <c r="AE223" i="1" s="1"/>
  <c r="AC223" i="1"/>
  <c r="Y158" i="1"/>
  <c r="AE241" i="1"/>
  <c r="AE239" i="1" s="1"/>
  <c r="AE238" i="1" s="1"/>
  <c r="AC239" i="1"/>
  <c r="AC238" i="1" s="1"/>
  <c r="AE279" i="1"/>
  <c r="AC278" i="1"/>
  <c r="AE325" i="1"/>
  <c r="AC324" i="1"/>
  <c r="AC77" i="1"/>
  <c r="Y487" i="1"/>
  <c r="AA481" i="1"/>
  <c r="AE441" i="1"/>
  <c r="AE254" i="1"/>
  <c r="AE253" i="1" s="1"/>
  <c r="AC253" i="1"/>
  <c r="AE275" i="1"/>
  <c r="AE271" i="1" s="1"/>
  <c r="AC271" i="1"/>
  <c r="AE287" i="1"/>
  <c r="AE286" i="1" s="1"/>
  <c r="AC286" i="1"/>
  <c r="AE311" i="1"/>
  <c r="AE310" i="1" s="1"/>
  <c r="AC310" i="1"/>
  <c r="AC47" i="1"/>
  <c r="AE16" i="1"/>
  <c r="AE47" i="1" s="1"/>
  <c r="AE331" i="1"/>
  <c r="AE330" i="1" s="1"/>
  <c r="AE329" i="1" s="1"/>
  <c r="AC330" i="1"/>
  <c r="AC329" i="1" s="1"/>
  <c r="AE211" i="1"/>
  <c r="AE210" i="1" s="1"/>
  <c r="AC210" i="1"/>
  <c r="AE220" i="1"/>
  <c r="AE218" i="1" s="1"/>
  <c r="AC218" i="1"/>
  <c r="AC462" i="1"/>
  <c r="AC461" i="1" s="1"/>
  <c r="AE463" i="1"/>
  <c r="AE462" i="1" s="1"/>
  <c r="AE461" i="1" s="1"/>
  <c r="AE366" i="1"/>
  <c r="AE365" i="1" s="1"/>
  <c r="AE86" i="1"/>
  <c r="AE452" i="1"/>
  <c r="AE451" i="1" s="1"/>
  <c r="AE450" i="1" s="1"/>
  <c r="AE442" i="1" s="1"/>
  <c r="AC451" i="1"/>
  <c r="AC450" i="1" s="1"/>
  <c r="AC442" i="1" s="1"/>
  <c r="AE458" i="1"/>
  <c r="AE457" i="1" s="1"/>
  <c r="AE456" i="1" s="1"/>
  <c r="AE455" i="1" s="1"/>
  <c r="AE443" i="1" s="1"/>
  <c r="AC457" i="1"/>
  <c r="AC456" i="1" s="1"/>
  <c r="AC455" i="1" s="1"/>
  <c r="AC443" i="1" s="1"/>
  <c r="AE353" i="1"/>
  <c r="AE352" i="1" s="1"/>
  <c r="AE351" i="1" s="1"/>
  <c r="AE350" i="1" s="1"/>
  <c r="AC352" i="1"/>
  <c r="AC351" i="1" s="1"/>
  <c r="AC350" i="1" s="1"/>
  <c r="AE360" i="1"/>
  <c r="AE359" i="1" s="1"/>
  <c r="AE358" i="1" s="1"/>
  <c r="AE163" i="1" s="1"/>
  <c r="AE162" i="1" s="1"/>
  <c r="AE94" i="1"/>
  <c r="AE92" i="1" s="1"/>
  <c r="AE11" i="1"/>
  <c r="AE10" i="1" s="1"/>
  <c r="AC10" i="1"/>
  <c r="AC9" i="1" s="1"/>
  <c r="AC368" i="1"/>
  <c r="AE317" i="1"/>
  <c r="AE368" i="1" s="1"/>
  <c r="AA146" i="1"/>
  <c r="AA89" i="1"/>
  <c r="AA64" i="1" s="1"/>
  <c r="AA155" i="1"/>
  <c r="AA73" i="1"/>
  <c r="AA58" i="1" s="1"/>
  <c r="AA237" i="1"/>
  <c r="AA161" i="1" s="1"/>
  <c r="AA160" i="1" s="1"/>
  <c r="AA91" i="1"/>
  <c r="AA364" i="1"/>
  <c r="AA323" i="1"/>
  <c r="AC445" i="1"/>
  <c r="AC444" i="1" s="1"/>
  <c r="AC441" i="1"/>
  <c r="AA252" i="1"/>
  <c r="AA285" i="1"/>
  <c r="AA153" i="1" s="1"/>
  <c r="AC193" i="1"/>
  <c r="AE44" i="1"/>
  <c r="AE43" i="1" s="1"/>
  <c r="AC43" i="1"/>
  <c r="AE232" i="1"/>
  <c r="AE230" i="1" s="1"/>
  <c r="AE87" i="1"/>
  <c r="AA148" i="1"/>
  <c r="AC140" i="1"/>
  <c r="AA137" i="1"/>
  <c r="AE377" i="1"/>
  <c r="AE375" i="1" s="1"/>
  <c r="AC375" i="1"/>
  <c r="AE379" i="1"/>
  <c r="AE378" i="1" s="1"/>
  <c r="AE430" i="1" s="1"/>
  <c r="AE78" i="1"/>
  <c r="AA328" i="1"/>
  <c r="AA84" i="1"/>
  <c r="AE383" i="1"/>
  <c r="AE382" i="1" s="1"/>
  <c r="AC382" i="1"/>
  <c r="AE386" i="1"/>
  <c r="AE385" i="1" s="1"/>
  <c r="AC385" i="1"/>
  <c r="Y90" i="1"/>
  <c r="Y66" i="1"/>
  <c r="Y65" i="1" s="1"/>
  <c r="Y74" i="1"/>
  <c r="Y59" i="1" s="1"/>
  <c r="AC430" i="1"/>
  <c r="Y251" i="1"/>
  <c r="Y250" i="1" s="1"/>
  <c r="Y369" i="1" s="1"/>
  <c r="Y367" i="1" s="1"/>
  <c r="AC366" i="1"/>
  <c r="AC365" i="1" s="1"/>
  <c r="AC86" i="1"/>
  <c r="AC85" i="1" s="1"/>
  <c r="AE100" i="1"/>
  <c r="AE99" i="1" s="1"/>
  <c r="AE98" i="1" s="1"/>
  <c r="AC99" i="1"/>
  <c r="AC98" i="1" s="1"/>
  <c r="W249" i="1" l="1"/>
  <c r="Y151" i="1"/>
  <c r="Y150" i="1" s="1"/>
  <c r="AE313" i="1"/>
  <c r="AE285" i="1" s="1"/>
  <c r="AC440" i="1"/>
  <c r="AC439" i="1" s="1"/>
  <c r="Y97" i="1"/>
  <c r="Y96" i="1" s="1"/>
  <c r="Y434" i="1" s="1"/>
  <c r="Y437" i="1" s="1"/>
  <c r="Y71" i="1"/>
  <c r="Y56" i="1" s="1"/>
  <c r="Y147" i="1"/>
  <c r="Y149" i="1" s="1"/>
  <c r="Y76" i="1"/>
  <c r="Y75" i="1" s="1"/>
  <c r="Y248" i="1"/>
  <c r="Y247" i="1" s="1"/>
  <c r="Y166" i="1"/>
  <c r="Y165" i="1" s="1"/>
  <c r="AA226" i="1"/>
  <c r="AA225" i="1" s="1"/>
  <c r="AC227" i="1"/>
  <c r="AC135" i="1"/>
  <c r="AA132" i="1"/>
  <c r="AA124" i="1" s="1"/>
  <c r="U371" i="1"/>
  <c r="U370" i="1" s="1"/>
  <c r="U83" i="1"/>
  <c r="W394" i="1"/>
  <c r="U431" i="1"/>
  <c r="AE193" i="1"/>
  <c r="AE95" i="1"/>
  <c r="AE67" i="1" s="1"/>
  <c r="AE164" i="1"/>
  <c r="S432" i="1"/>
  <c r="S429" i="1" s="1"/>
  <c r="S48" i="1"/>
  <c r="S433" i="1"/>
  <c r="S436" i="1" s="1"/>
  <c r="S62" i="1"/>
  <c r="S54" i="1" s="1"/>
  <c r="S53" i="1" s="1"/>
  <c r="S435" i="1" s="1"/>
  <c r="S69" i="1"/>
  <c r="S68" i="1" s="1"/>
  <c r="AC381" i="1"/>
  <c r="AA251" i="1"/>
  <c r="AA250" i="1" s="1"/>
  <c r="AA369" i="1" s="1"/>
  <c r="AA367" i="1" s="1"/>
  <c r="AA152" i="1"/>
  <c r="AC8" i="1"/>
  <c r="AA70" i="1"/>
  <c r="AC328" i="1"/>
  <c r="AC84" i="1"/>
  <c r="AC285" i="1"/>
  <c r="AC153" i="1" s="1"/>
  <c r="AC252" i="1"/>
  <c r="AE445" i="1"/>
  <c r="AE444" i="1" s="1"/>
  <c r="AC364" i="1"/>
  <c r="AC323" i="1"/>
  <c r="AC237" i="1"/>
  <c r="AC161" i="1" s="1"/>
  <c r="AC160" i="1" s="1"/>
  <c r="AC91" i="1"/>
  <c r="AC155" i="1"/>
  <c r="AC73" i="1"/>
  <c r="AC58" i="1" s="1"/>
  <c r="AC152" i="1"/>
  <c r="AC146" i="1"/>
  <c r="AC89" i="1"/>
  <c r="AC64" i="1" s="1"/>
  <c r="AC70" i="1"/>
  <c r="AE381" i="1"/>
  <c r="AE81" i="1" s="1"/>
  <c r="AE60" i="1" s="1"/>
  <c r="AA158" i="1"/>
  <c r="AC148" i="1"/>
  <c r="AE140" i="1"/>
  <c r="AC137" i="1"/>
  <c r="AA156" i="1"/>
  <c r="AA74" i="1"/>
  <c r="AA59" i="1" s="1"/>
  <c r="AA90" i="1"/>
  <c r="AA66" i="1"/>
  <c r="AA65" i="1" s="1"/>
  <c r="AE85" i="1"/>
  <c r="AE328" i="1"/>
  <c r="AE84" i="1"/>
  <c r="AE440" i="1"/>
  <c r="AE439" i="1" s="1"/>
  <c r="AC481" i="1"/>
  <c r="AA487" i="1"/>
  <c r="AE324" i="1"/>
  <c r="AE77" i="1"/>
  <c r="AE278" i="1"/>
  <c r="AE252" i="1" s="1"/>
  <c r="AG279" i="1"/>
  <c r="AE237" i="1"/>
  <c r="AE161" i="1" s="1"/>
  <c r="AE160" i="1" s="1"/>
  <c r="AE91" i="1"/>
  <c r="AE155" i="1"/>
  <c r="AE73" i="1"/>
  <c r="AE58" i="1" s="1"/>
  <c r="AE146" i="1"/>
  <c r="AE89" i="1"/>
  <c r="AE64" i="1" s="1"/>
  <c r="AE13" i="1"/>
  <c r="AE12" i="1" s="1"/>
  <c r="AE9" i="1" s="1"/>
  <c r="AE8" i="1" s="1"/>
  <c r="Y249" i="1" l="1"/>
  <c r="AE153" i="1"/>
  <c r="U432" i="1"/>
  <c r="U429" i="1" s="1"/>
  <c r="AA71" i="1"/>
  <c r="AA56" i="1" s="1"/>
  <c r="AA147" i="1"/>
  <c r="AA149" i="1" s="1"/>
  <c r="AA97" i="1"/>
  <c r="AA96" i="1" s="1"/>
  <c r="AA434" i="1" s="1"/>
  <c r="AA437" i="1" s="1"/>
  <c r="AC132" i="1"/>
  <c r="AC124" i="1" s="1"/>
  <c r="AE135" i="1"/>
  <c r="AE132" i="1" s="1"/>
  <c r="AA76" i="1"/>
  <c r="AA75" i="1" s="1"/>
  <c r="AA248" i="1"/>
  <c r="AA247" i="1" s="1"/>
  <c r="AA166" i="1"/>
  <c r="AA165" i="1" s="1"/>
  <c r="AE227" i="1"/>
  <c r="AE226" i="1" s="1"/>
  <c r="AE225" i="1" s="1"/>
  <c r="AC226" i="1"/>
  <c r="AC225" i="1" s="1"/>
  <c r="W83" i="1"/>
  <c r="W431" i="1"/>
  <c r="Y394" i="1"/>
  <c r="W371" i="1"/>
  <c r="W370" i="1" s="1"/>
  <c r="U48" i="1"/>
  <c r="U433" i="1"/>
  <c r="U436" i="1" s="1"/>
  <c r="U62" i="1"/>
  <c r="U54" i="1" s="1"/>
  <c r="U53" i="1" s="1"/>
  <c r="U435" i="1" s="1"/>
  <c r="U69" i="1"/>
  <c r="U68" i="1" s="1"/>
  <c r="AG253" i="1"/>
  <c r="AG252" i="1"/>
  <c r="AE152" i="1"/>
  <c r="AE70" i="1"/>
  <c r="AE90" i="1"/>
  <c r="AE66" i="1"/>
  <c r="AE65" i="1" s="1"/>
  <c r="AC90" i="1"/>
  <c r="AC66" i="1"/>
  <c r="AC65" i="1" s="1"/>
  <c r="AC156" i="1"/>
  <c r="AC74" i="1"/>
  <c r="AC59" i="1" s="1"/>
  <c r="AC158" i="1"/>
  <c r="AA55" i="1"/>
  <c r="AE158" i="1"/>
  <c r="AE364" i="1"/>
  <c r="AE323" i="1"/>
  <c r="AC487" i="1"/>
  <c r="AE481" i="1"/>
  <c r="AE487" i="1" s="1"/>
  <c r="AE148" i="1"/>
  <c r="AE137" i="1"/>
  <c r="AE124" i="1" s="1"/>
  <c r="AC55" i="1"/>
  <c r="AC251" i="1"/>
  <c r="AC250" i="1" s="1"/>
  <c r="AC369" i="1" s="1"/>
  <c r="AC367" i="1" s="1"/>
  <c r="AA151" i="1"/>
  <c r="AA150" i="1" s="1"/>
  <c r="AC81" i="1"/>
  <c r="AC60" i="1" s="1"/>
  <c r="AC151" i="1" l="1"/>
  <c r="AC150" i="1" s="1"/>
  <c r="AC147" i="1"/>
  <c r="AC149" i="1" s="1"/>
  <c r="AC71" i="1"/>
  <c r="AC56" i="1" s="1"/>
  <c r="AC97" i="1"/>
  <c r="AC96" i="1" s="1"/>
  <c r="AC434" i="1" s="1"/>
  <c r="AC437" i="1" s="1"/>
  <c r="AA249" i="1"/>
  <c r="AC76" i="1"/>
  <c r="AC75" i="1" s="1"/>
  <c r="AC248" i="1"/>
  <c r="AC247" i="1" s="1"/>
  <c r="AC166" i="1"/>
  <c r="AC165" i="1" s="1"/>
  <c r="AC249" i="1" s="1"/>
  <c r="AE76" i="1"/>
  <c r="AE75" i="1" s="1"/>
  <c r="AE248" i="1"/>
  <c r="AE247" i="1" s="1"/>
  <c r="AE166" i="1"/>
  <c r="AE165" i="1" s="1"/>
  <c r="Y83" i="1"/>
  <c r="Y371" i="1"/>
  <c r="Y370" i="1" s="1"/>
  <c r="Y431" i="1"/>
  <c r="AA394" i="1"/>
  <c r="W62" i="1"/>
  <c r="W54" i="1" s="1"/>
  <c r="W53" i="1" s="1"/>
  <c r="W435" i="1" s="1"/>
  <c r="W69" i="1"/>
  <c r="W68" i="1" s="1"/>
  <c r="W432" i="1"/>
  <c r="W429" i="1" s="1"/>
  <c r="W48" i="1"/>
  <c r="W433" i="1"/>
  <c r="W436" i="1" s="1"/>
  <c r="AE71" i="1"/>
  <c r="AE56" i="1" s="1"/>
  <c r="AE97" i="1"/>
  <c r="AE96" i="1" s="1"/>
  <c r="AE147" i="1"/>
  <c r="AE149" i="1" s="1"/>
  <c r="AE156" i="1"/>
  <c r="AE151" i="1" s="1"/>
  <c r="AE150" i="1" s="1"/>
  <c r="AE74" i="1"/>
  <c r="AE59" i="1" s="1"/>
  <c r="AE55" i="1"/>
  <c r="AE251" i="1"/>
  <c r="AE250" i="1" s="1"/>
  <c r="AE369" i="1" s="1"/>
  <c r="AE367" i="1" s="1"/>
  <c r="AE490" i="1" l="1"/>
  <c r="AE249" i="1"/>
  <c r="Y432" i="1"/>
  <c r="Y429" i="1" s="1"/>
  <c r="Y62" i="1"/>
  <c r="Y54" i="1" s="1"/>
  <c r="Y53" i="1" s="1"/>
  <c r="Y69" i="1"/>
  <c r="Y68" i="1" s="1"/>
  <c r="AA83" i="1"/>
  <c r="AA371" i="1"/>
  <c r="AA370" i="1" s="1"/>
  <c r="AC394" i="1"/>
  <c r="AA431" i="1"/>
  <c r="Y433" i="1"/>
  <c r="Y436" i="1" s="1"/>
  <c r="Y48" i="1"/>
  <c r="AE434" i="1"/>
  <c r="AE437" i="1" s="1"/>
  <c r="AC83" i="1" l="1"/>
  <c r="AC371" i="1"/>
  <c r="AC370" i="1" s="1"/>
  <c r="AC431" i="1"/>
  <c r="AE394" i="1"/>
  <c r="AA62" i="1"/>
  <c r="AA54" i="1" s="1"/>
  <c r="AA53" i="1" s="1"/>
  <c r="AA69" i="1"/>
  <c r="AA68" i="1" s="1"/>
  <c r="Y435" i="1"/>
  <c r="Y3" i="1"/>
  <c r="AA48" i="1"/>
  <c r="AA433" i="1"/>
  <c r="AA436" i="1" s="1"/>
  <c r="AA432" i="1"/>
  <c r="AA429" i="1" s="1"/>
  <c r="AC432" i="1" l="1"/>
  <c r="AC429" i="1" s="1"/>
  <c r="AE492" i="1"/>
  <c r="AE431" i="1"/>
  <c r="AE371" i="1"/>
  <c r="AE370" i="1" s="1"/>
  <c r="AE83" i="1"/>
  <c r="AE491" i="1"/>
  <c r="AC433" i="1"/>
  <c r="AC436" i="1" s="1"/>
  <c r="AC48" i="1"/>
  <c r="AA435" i="1"/>
  <c r="AA489" i="1"/>
  <c r="AC62" i="1"/>
  <c r="AC54" i="1" s="1"/>
  <c r="AC53" i="1" s="1"/>
  <c r="AC69" i="1"/>
  <c r="AC68" i="1" s="1"/>
  <c r="AC435" i="1" l="1"/>
  <c r="AC489" i="1"/>
  <c r="AE62" i="1"/>
  <c r="AE54" i="1" s="1"/>
  <c r="AE53" i="1" s="1"/>
  <c r="AE69" i="1"/>
  <c r="AE68" i="1" s="1"/>
  <c r="AE432" i="1"/>
  <c r="AE429" i="1" s="1"/>
  <c r="AE433" i="1"/>
  <c r="AE436" i="1" s="1"/>
  <c r="AE48" i="1"/>
  <c r="AE435" i="1" l="1"/>
  <c r="AE489" i="1"/>
</calcChain>
</file>

<file path=xl/sharedStrings.xml><?xml version="1.0" encoding="utf-8"?>
<sst xmlns="http://schemas.openxmlformats.org/spreadsheetml/2006/main" count="833" uniqueCount="383">
  <si>
    <t>Contul de executie al bugetului asigurarilor pentru somaj</t>
  </si>
  <si>
    <t>lei</t>
  </si>
  <si>
    <t>Cap.</t>
  </si>
  <si>
    <t>Sub</t>
  </si>
  <si>
    <t>Prgf.</t>
  </si>
  <si>
    <t>Gr</t>
  </si>
  <si>
    <t>Art.</t>
  </si>
  <si>
    <t>Alin.</t>
  </si>
  <si>
    <t>Denumire indicator</t>
  </si>
  <si>
    <t>Luna</t>
  </si>
  <si>
    <t>Cumulat</t>
  </si>
  <si>
    <t>Buget Trim.I</t>
  </si>
  <si>
    <t>cap</t>
  </si>
  <si>
    <t>titlu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</si>
  <si>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</si>
  <si>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</si>
  <si>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</si>
  <si>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</si>
  <si>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</si>
  <si>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</si>
  <si>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</si>
  <si>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</si>
  <si>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</si>
  <si>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</si>
  <si>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</si>
  <si>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</si>
  <si>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</si>
  <si>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</si>
  <si>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</si>
  <si>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</si>
  <si>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</si>
  <si>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</si>
  <si>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</si>
  <si>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</si>
  <si>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</si>
  <si>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</si>
  <si>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</si>
  <si>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</si>
  <si>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</si>
  <si>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</si>
  <si>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</si>
  <si>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21O4</t>
  </si>
  <si>
    <t>CONTRIBUTIILE ASIGURATILOR</t>
  </si>
  <si>
    <t xml:space="preserve">Contr.de asig.pt.somaj dat.de asig. </t>
  </si>
  <si>
    <t>Contr.indiv.</t>
  </si>
  <si>
    <t>Contr.dat.de pers.cu contr.de asig.pt.somaj</t>
  </si>
  <si>
    <t>Contr.dat.de pers. care realiz. venituri de nat.profesionala(OUG 58/2010)</t>
  </si>
  <si>
    <t>Contr.dat.de pers. care realiz. venituri de nat.profesionala(OUG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</si>
  <si>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</si>
  <si>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</si>
  <si>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</si>
  <si>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</si>
  <si>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</si>
  <si>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</si>
  <si>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</si>
  <si>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</si>
  <si>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</si>
  <si>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</si>
  <si>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</si>
  <si>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</si>
  <si>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</si>
  <si>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</si>
  <si>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 xml:space="preserve"> 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</si>
  <si>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</si>
  <si>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</si>
  <si>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</si>
  <si>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</si>
  <si>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</si>
  <si>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</si>
  <si>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</si>
  <si>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</si>
  <si>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ALTE NIVELE ALE</t>
  </si>
  <si>
    <t>SUBVENTII DE LA BUGETUL DE STAT</t>
  </si>
  <si>
    <t>B. Curente</t>
  </si>
  <si>
    <t>Sume primite de bugetul asigurarilor pentru somaj</t>
  </si>
  <si>
    <t>Sume primite de la UE in contul platilor efectuate</t>
  </si>
  <si>
    <t>01</t>
  </si>
  <si>
    <t>Fondul European de Dezvoltare Regionala</t>
  </si>
  <si>
    <t>02</t>
  </si>
  <si>
    <t>Fondul Social European</t>
  </si>
  <si>
    <t>49O4</t>
  </si>
  <si>
    <t>Venituri sistem asigurari pt.somaj</t>
  </si>
  <si>
    <t>Venituri fd.garant.pt.pl.creantelor sal.</t>
  </si>
  <si>
    <t>08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</si>
  <si>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</si>
  <si>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</si>
  <si>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</si>
  <si>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</si>
  <si>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</si>
  <si>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 xml:space="preserve">      CHELTUIELI CURENTE</t>
  </si>
  <si>
    <t>10</t>
  </si>
  <si>
    <t xml:space="preserve">                CHELTUIELI DE PERSONAL</t>
  </si>
  <si>
    <t>20</t>
  </si>
  <si>
    <t xml:space="preserve">                BUNURI SI SERVICII</t>
  </si>
  <si>
    <t>30</t>
  </si>
  <si>
    <t xml:space="preserve">                DOBANZI</t>
  </si>
  <si>
    <t>40</t>
  </si>
  <si>
    <t xml:space="preserve">               SUBVENTII</t>
  </si>
  <si>
    <t>51</t>
  </si>
  <si>
    <t xml:space="preserve">               TRANSFERURI INTRE UNITATI ALE ADMINISTRATIEI PUBLICE</t>
  </si>
  <si>
    <t>55</t>
  </si>
  <si>
    <t xml:space="preserve">                ALTE TRANSFERURI</t>
  </si>
  <si>
    <t>56</t>
  </si>
  <si>
    <t xml:space="preserve">Proiecte cu finantare din fonduri externe neramb ( FEN ) postaderare </t>
  </si>
  <si>
    <t>57</t>
  </si>
  <si>
    <t xml:space="preserve">                ASISTENTA SOCIALA</t>
  </si>
  <si>
    <t>58</t>
  </si>
  <si>
    <t>Proiecte cu finantare din fonduri externe neramb postaderare aferente perioadei 2014-2020</t>
  </si>
  <si>
    <t>59</t>
  </si>
  <si>
    <t xml:space="preserve">                ALTE CHELTUIELI</t>
  </si>
  <si>
    <t>70</t>
  </si>
  <si>
    <t xml:space="preserve">       CHELTUIELI DE CAPITAL</t>
  </si>
  <si>
    <t>71</t>
  </si>
  <si>
    <t xml:space="preserve">                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</si>
  <si>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</si>
  <si>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</si>
  <si>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</si>
  <si>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</si>
  <si>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</si>
  <si>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</si>
  <si>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 xml:space="preserve">                      Transferuri curente</t>
  </si>
  <si>
    <t xml:space="preserve">                            Transferuri catre institutii publice</t>
  </si>
  <si>
    <t xml:space="preserve">                            Transferuri din bugetul asigurarilor pentru somaj catre bugetul asigurarilor sociale de stat</t>
  </si>
  <si>
    <t xml:space="preserve">                               Transferuri din bugetul asigurarilor pentru somaj catre bugetele locale pentru finantarea programelor pentru ocuparea temporara a fortei de munca</t>
  </si>
  <si>
    <t xml:space="preserve">                            Transferuri din bugetul asigurarilor pentru somaj catre bugetul fondului national unic de asigurari sociale de sanatate</t>
  </si>
  <si>
    <t xml:space="preserve">                            Transferuri din bugetul asigurarilor pentru somaj catre bugetul asigurarilor sociale de stat reprezentand asigurare pentru accidente de munca si boli profesionale pentru someri pe durata practicii</t>
  </si>
  <si>
    <t xml:space="preserve">                       Asigurari sociale</t>
  </si>
  <si>
    <t xml:space="preserve">                       Ajutoare sociale </t>
  </si>
  <si>
    <t xml:space="preserve">                              Ajutoare sociale in numerar</t>
  </si>
  <si>
    <t xml:space="preserve">                              Ajutoare sociale in natura</t>
  </si>
  <si>
    <t>7O</t>
  </si>
  <si>
    <t xml:space="preserve">       OPERATIUNI FINANCIARE</t>
  </si>
  <si>
    <t>8O</t>
  </si>
  <si>
    <t xml:space="preserve">                IMPRUMUTURI</t>
  </si>
  <si>
    <t xml:space="preserve">               RAMBURSARI DE CREDITE</t>
  </si>
  <si>
    <t>64O4</t>
  </si>
  <si>
    <t>CHELTUIELILE FONDULUI DE GARANTARE PENTRU PLATA CREANTELOR SALARIALE</t>
  </si>
  <si>
    <t xml:space="preserve">                        Cheltuieli salariale in bani</t>
  </si>
  <si>
    <t xml:space="preserve">                              Salarii de baza</t>
  </si>
  <si>
    <t xml:space="preserve">                              Salarii de merit</t>
  </si>
  <si>
    <t xml:space="preserve">                              Indemnizatii de conducere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</si>
  <si>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</si>
  <si>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</si>
  <si>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</si>
  <si>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</si>
  <si>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</si>
  <si>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</si>
  <si>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>O9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</si>
  <si>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</si>
  <si>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</si>
  <si>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</si>
  <si>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</si>
  <si>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</si>
  <si>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</si>
  <si>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</si>
  <si>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Alocatii pentru locuinte</t>
  </si>
  <si>
    <t xml:space="preserve">                              Alte drepturi salariale in bani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</si>
  <si>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</si>
  <si>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</si>
  <si>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</si>
  <si>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</si>
  <si>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</si>
  <si>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</si>
  <si>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>O7</t>
  </si>
  <si>
    <t xml:space="preserve">                              Contributii la Fondul de garantare a creantelor salariale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</si>
  <si>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</si>
  <si>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</si>
  <si>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</si>
  <si>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</si>
  <si>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</si>
  <si>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</si>
  <si>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</si>
  <si>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>O5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</si>
  <si>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</si>
  <si>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</si>
  <si>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</si>
  <si>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</si>
  <si>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</si>
  <si>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</si>
  <si>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</si>
  <si>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</si>
  <si>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</si>
  <si>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</si>
  <si>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</si>
  <si>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</si>
  <si>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>din total capitol:</t>
  </si>
  <si>
    <t>Plati efectuate in anii precedenti si recuperate in anul curent</t>
  </si>
  <si>
    <t xml:space="preserve">         Asigurari pentru plata creantelor salariale</t>
  </si>
  <si>
    <t xml:space="preserve">          Cheltuieli de gestionare ale Fondului de garantare a creantelor salariale</t>
  </si>
  <si>
    <t xml:space="preserve">                 Cheltuieli cu transmiterea si plata drepturilor</t>
  </si>
  <si>
    <t xml:space="preserve">                  Alte cheltuieli de administrare Fond</t>
  </si>
  <si>
    <t>65OO</t>
  </si>
  <si>
    <t>PARTEA III CHELTUIELI SOCIAL CULTURALE</t>
  </si>
  <si>
    <t>CHELTUIELI CURENTE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</si>
  <si>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</si>
  <si>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</si>
  <si>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</si>
  <si>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</si>
  <si>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</si>
  <si>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 xml:space="preserve">                  PROIECTE CU FINANTARE DIN FONDURI EXTERNE NERAMBURSABILE (FEN) POSTADERARE</t>
  </si>
  <si>
    <t>TITLUL VIII ASISTENTA SOCIALE</t>
  </si>
  <si>
    <t>ALTE CHELTUIELI</t>
  </si>
  <si>
    <t>CHELTUIELI DE CAPITAL</t>
  </si>
  <si>
    <t>TITLUL X ACTIVE NEFINANCIARE</t>
  </si>
  <si>
    <t>OPERATIUNI 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</si>
  <si>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</si>
  <si>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</si>
  <si>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</si>
  <si>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</si>
  <si>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</si>
  <si>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</si>
  <si>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</si>
  <si>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</si>
  <si>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 xml:space="preserve">                       Reparatii curente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</si>
  <si>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</si>
  <si>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</si>
  <si>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</si>
  <si>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</si>
  <si>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</si>
  <si>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</si>
  <si>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</si>
  <si>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                 SUBVENTII</t>
  </si>
  <si>
    <t xml:space="preserve">                       Plati catre angajatori pentru formarea profesionala a angajatilor</t>
  </si>
  <si>
    <t>Programe din Fondul Social European (FSE)</t>
  </si>
  <si>
    <t xml:space="preserve">                  ASISTENTA SOCIALA</t>
  </si>
  <si>
    <t xml:space="preserve">                  PROIECTE CU FINANTARE DIN FONDURI EXTERNE NERAMBURSABILE  POSTADERARE AFERENTE PERIOADEI 2014-2020</t>
  </si>
  <si>
    <t xml:space="preserve">     CHELTUIELI DE CAPITAL</t>
  </si>
  <si>
    <t xml:space="preserve">          ACTIVE NEFINANCIARE </t>
  </si>
  <si>
    <t xml:space="preserve">                        Active fixe </t>
  </si>
  <si>
    <t xml:space="preserve">                                Constructii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</si>
  <si>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</si>
  <si>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</si>
  <si>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</si>
  <si>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</si>
  <si>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</si>
  <si>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 xml:space="preserve">                        Invatamant nedefinibil prin nivel</t>
  </si>
  <si>
    <t xml:space="preserve">                                Centre de specializare, perfectionare, calificare si recalificare</t>
  </si>
  <si>
    <t xml:space="preserve">                        Alte cheltuieli in domeniul invatamantului</t>
  </si>
  <si>
    <t>68O4</t>
  </si>
  <si>
    <t xml:space="preserve">ASIGURARI SI ASISTENTA SOCIALA </t>
  </si>
  <si>
    <t xml:space="preserve">                      Cheltuieli salariale in natura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</si>
  <si>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</si>
  <si>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</si>
  <si>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</si>
  <si>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</si>
  <si>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Transport la si de la locul de munca</t>
  </si>
  <si>
    <t xml:space="preserve">                                Alte dreptuir salariale in natura</t>
  </si>
  <si>
    <t xml:space="preserve">                               Incalzit, luminat si forta motrica</t>
  </si>
  <si>
    <t xml:space="preserve">                        Consultanta si expertiza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</si>
  <si>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</si>
  <si>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</si>
  <si>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 xml:space="preserve">                              Prime de asigurare non-viata</t>
  </si>
  <si>
    <t xml:space="preserve">                                Executarea silita a creantelor bugetare</t>
  </si>
  <si>
    <t xml:space="preserve">                      Dobanzi</t>
  </si>
  <si>
    <t xml:space="preserve">                             Dobanza datorata trezoreriei statului</t>
  </si>
  <si>
    <t xml:space="preserve">                TRANSFERURI INTRE UNITATI ALE ADMINISTRATIEI PUBLICE</t>
  </si>
  <si>
    <t xml:space="preserve">  Indemnizatii de somaj total, din care :</t>
  </si>
  <si>
    <t xml:space="preserve">   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</si>
  <si>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</si>
  <si>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</si>
  <si>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</si>
  <si>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 - venit de completare conf. Lg.138/2004</t>
  </si>
  <si>
    <t xml:space="preserve">    - venit de completare OUG 22/2004</t>
  </si>
  <si>
    <t xml:space="preserve">    - venit de completare OUG 116/2006</t>
  </si>
  <si>
    <t xml:space="preserve">   - OG 9 / 2010</t>
  </si>
  <si>
    <t xml:space="preserve">  - OG 54/2011</t>
  </si>
  <si>
    <t xml:space="preserve">  Indemniz.somaj abs.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</si>
  <si>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</si>
  <si>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</si>
  <si>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</si>
  <si>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</si>
  <si>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</si>
  <si>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Despagubiri civile</t>
  </si>
  <si>
    <t xml:space="preserve">    CHELTUIELI DE CAPITAL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</si>
  <si>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</si>
  <si>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</si>
  <si>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</si>
  <si>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</si>
  <si>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 xml:space="preserve">          Asigurari pentru somaj</t>
  </si>
  <si>
    <t xml:space="preserve">          Prevenirea excluderii sociale</t>
  </si>
  <si>
    <t xml:space="preserve">                  Alte cheltuieli in domeniul prevenirii excluderii sociale</t>
  </si>
  <si>
    <t xml:space="preserve">          Alte cheltuieli in domeniul asigurarilor si asistentei sociale</t>
  </si>
  <si>
    <t xml:space="preserve">                  Cheltuieli cu transmiterea si plata drepturilor</t>
  </si>
  <si>
    <t xml:space="preserve">                   Alte cheltuieli de administrare fond</t>
  </si>
  <si>
    <t>8OO4</t>
  </si>
  <si>
    <t>ACTIUNI GENERALE ECONOMICE, COMERCIALE SI DE MUNCA</t>
  </si>
  <si>
    <t xml:space="preserve">                SUBVENTII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</si>
  <si>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</si>
  <si>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</si>
  <si>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      Transferuri curente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</si>
  <si>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</si>
  <si>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</si>
  <si>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</si>
  <si>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 xml:space="preserve">                              Cofinantarea asistentei financiare nerambursabile post aderare de la Comunitatea Europeana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</si>
  <si>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</si>
  <si>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</si>
  <si>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</si>
  <si>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</si>
  <si>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</si>
  <si>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2007-2013(Leonardo)</t>
  </si>
  <si>
    <t>24</t>
  </si>
  <si>
    <t>Cofin asist fin neramb postader de la CE</t>
  </si>
  <si>
    <t>26</t>
  </si>
  <si>
    <t>Fondul European de Ajustare la Globalizare (FEAG)</t>
  </si>
  <si>
    <t xml:space="preserve">                 ASISTENTA SOCIALA</t>
  </si>
  <si>
    <t xml:space="preserve">                       Ajutoare sociale</t>
  </si>
  <si>
    <t xml:space="preserve">                                 Ajutoare sociale in numerar</t>
  </si>
  <si>
    <t xml:space="preserve">  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</si>
  <si>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</si>
  <si>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</si>
  <si>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</si>
  <si>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</si>
  <si>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</si>
  <si>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</si>
  <si>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</si>
  <si>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</si>
  <si>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</si>
  <si>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 xml:space="preserve">  Plati pt.stimularea angajatorilor care angaj.absolventi total ( art 80), din care:</t>
  </si>
  <si>
    <t xml:space="preserve">    - absolventi  incadrati conform OG 60/2016</t>
  </si>
  <si>
    <t xml:space="preserve">  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</si>
  <si>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</si>
  <si>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</si>
  <si>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 xml:space="preserve">     - prima de incadrare art.73^1 alin.1</t>
  </si>
  <si>
    <t xml:space="preserve">     - prima de stimulare art.73^1 alin.2</t>
  </si>
  <si>
    <t>Legea 72/2007</t>
  </si>
  <si>
    <t>Plati pt pregatirea profes absolv (art.84) si ajutor financiar (art. 84^1)</t>
  </si>
  <si>
    <t>Prima de activare ( art. 73^2)</t>
  </si>
  <si>
    <t>Prima de relocare  ( art.76 (2) OUG 6/2017 )</t>
  </si>
  <si>
    <t>Legea 335/2013 (stagiari)</t>
  </si>
  <si>
    <t xml:space="preserve">                 OPERATIUNI FINANCIARE</t>
  </si>
  <si>
    <t xml:space="preserve">                       IMPRUMUTURI</t>
  </si>
  <si>
    <t xml:space="preserve">                            Imprumuturi din bugetul asigurarilor pentru somaj  </t>
  </si>
  <si>
    <t xml:space="preserve">                            Imprumuturi acordate de agentiile guvernamentale si administrate prin agentii de credit</t>
  </si>
  <si>
    <t xml:space="preserve">              Actiuni generale de munca</t>
  </si>
  <si>
    <t xml:space="preserve">                  Masuri active pentru combaterea somajului</t>
  </si>
  <si>
    <t xml:space="preserve">                  Stimularea crearii de locuri de munca</t>
  </si>
  <si>
    <t xml:space="preserve">                  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</si>
  <si>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</si>
  <si>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</si>
  <si>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</si>
  <si>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</si>
  <si>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</si>
  <si>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</si>
  <si>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CHELTUIELI DE PERSONAL</t>
  </si>
  <si>
    <t>BUNURI SI SERVICII</t>
  </si>
  <si>
    <t>13</t>
  </si>
  <si>
    <t xml:space="preserve">PROIECTE CU FINANTARE DIN FONDURI EXTERNE NERAMBURSABILE (FEN) POSTADERARE 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</si>
  <si>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</si>
  <si>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</si>
  <si>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</si>
  <si>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PROIECTE CU FINANTARE DIN FONDURI EXTERNE NERAMBURSABILE  POSTADERARE  AFERENTE PERIOADEI 2014-2020</t>
  </si>
  <si>
    <t>art.80</t>
  </si>
  <si>
    <t>art.85</t>
  </si>
  <si>
    <t>Lg.116</t>
  </si>
  <si>
    <t>lg.72</t>
  </si>
  <si>
    <t>lg.279</t>
  </si>
  <si>
    <t>lg.335</t>
  </si>
  <si>
    <t>total</t>
  </si>
  <si>
    <t xml:space="preserve">        EXCEDENT / DEFICIT</t>
  </si>
  <si>
    <t>CHELTUIELI TOTALE  A.N.O.F.M. ,  din care:</t>
  </si>
  <si>
    <t>CHELTUIELI  CURENTE</t>
  </si>
  <si>
    <t xml:space="preserve">      CHELTUIELI   DE  PERSONAL (cap.65.04+cap.68.04)</t>
  </si>
  <si>
    <t xml:space="preserve">      BUNURI SI  SERVICII (cap.65.04 art.20.01.30, 20.02, 22.30 +cap.68.04-ch. transmitere)</t>
  </si>
  <si>
    <t>CHELTUIELI   DE  CAPITAL (cap.65.04+cap.68.04)</t>
  </si>
  <si>
    <t>Pondere  chelt. ANOFM  in cheltuieli totale  buget somaj (%)</t>
  </si>
  <si>
    <t>PROGRAME:</t>
  </si>
  <si>
    <t>1. Imbunatatirea sistemului de protectie sociala, cu accent pe atitudinea proactiva pe piata muncii</t>
  </si>
  <si>
    <t>2. Finantarea serviciului de formare profesionala</t>
  </si>
  <si>
    <t>3. Cheltuieli de capital</t>
  </si>
  <si>
    <t>4. Alte cheltuieli</t>
  </si>
  <si>
    <t>JUDETUL  BUZAU</t>
  </si>
  <si>
    <t xml:space="preserve">  Plati pt.stimularea somerilor care se angajeaza inainte de expirarea perioadei de somaj(art.72)</t>
  </si>
  <si>
    <t>anterior</t>
  </si>
  <si>
    <t>%</t>
  </si>
  <si>
    <t>Diferente</t>
  </si>
  <si>
    <t xml:space="preserve">DIRECTOR EXECUTIV                      DIRECTOR EXECUTIV ADJUNCT                         </t>
  </si>
  <si>
    <t xml:space="preserve">      Ionel TOCIU</t>
  </si>
  <si>
    <t xml:space="preserve">                        SEF SERVICIU ADMINISTRARE BUGET</t>
  </si>
  <si>
    <t xml:space="preserve">                                                         Valeriu DIMCIU</t>
  </si>
  <si>
    <t xml:space="preserve">                                              Artemiza Ligia ANTON</t>
  </si>
  <si>
    <t>la data de 30.06.2017</t>
  </si>
  <si>
    <t xml:space="preserve"> iunie</t>
  </si>
  <si>
    <t>Buget trim.II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</si>
</sst>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Arial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>
      <alignment vertical="top"/>
    </xf>
    <xf numFmtId="4" fontId="1" fillId="0" borderId="0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NumberFormat="1" applyFont="1" applyAlignment="1">
      <alignment vertical="top"/>
    </xf>
    <xf numFmtId="0" fontId="4" fillId="0" borderId="0" xfId="0" applyNumberFormat="1" applyFont="1" applyAlignment="1"/>
    <xf numFmtId="3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3" fontId="5" fillId="0" borderId="0" xfId="0" applyNumberFormat="1" applyFont="1" applyFill="1" applyBorder="1" applyAlignment="1">
      <alignment vertical="top"/>
    </xf>
    <xf numFmtId="0" fontId="6" fillId="0" borderId="0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right"/>
    </xf>
    <xf numFmtId="3" fontId="4" fillId="0" borderId="0" xfId="0" applyNumberFormat="1" applyFont="1" applyAlignment="1"/>
    <xf numFmtId="4" fontId="7" fillId="0" borderId="0" xfId="0" applyNumberFormat="1" applyFont="1" applyAlignment="1">
      <alignment horizontal="right" vertical="top"/>
    </xf>
    <xf numFmtId="0" fontId="3" fillId="0" borderId="2" xfId="0" applyNumberFormat="1" applyFont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vertical="top"/>
    </xf>
    <xf numFmtId="0" fontId="7" fillId="0" borderId="17" xfId="0" applyNumberFormat="1" applyFont="1" applyBorder="1" applyAlignment="1"/>
    <xf numFmtId="0" fontId="7" fillId="0" borderId="18" xfId="0" applyNumberFormat="1" applyFont="1" applyBorder="1" applyAlignment="1"/>
    <xf numFmtId="0" fontId="7" fillId="0" borderId="19" xfId="0" applyNumberFormat="1" applyFont="1" applyBorder="1" applyAlignment="1"/>
    <xf numFmtId="0" fontId="6" fillId="0" borderId="20" xfId="0" applyNumberFormat="1" applyFont="1" applyBorder="1" applyAlignment="1">
      <alignment horizontal="center" vertical="top" wrapText="1"/>
    </xf>
    <xf numFmtId="3" fontId="1" fillId="0" borderId="18" xfId="0" applyNumberFormat="1" applyFont="1" applyFill="1" applyBorder="1" applyAlignment="1">
      <alignment vertical="top"/>
    </xf>
    <xf numFmtId="3" fontId="1" fillId="0" borderId="19" xfId="0" applyNumberFormat="1" applyFont="1" applyFill="1" applyBorder="1" applyAlignment="1">
      <alignment vertical="top"/>
    </xf>
    <xf numFmtId="3" fontId="1" fillId="0" borderId="21" xfId="0" applyNumberFormat="1" applyFont="1" applyFill="1" applyBorder="1" applyAlignment="1">
      <alignment vertical="top"/>
    </xf>
    <xf numFmtId="0" fontId="7" fillId="0" borderId="22" xfId="0" applyNumberFormat="1" applyFont="1" applyBorder="1" applyAlignment="1"/>
    <xf numFmtId="0" fontId="7" fillId="0" borderId="23" xfId="0" applyNumberFormat="1" applyFont="1" applyBorder="1" applyAlignment="1"/>
    <xf numFmtId="0" fontId="7" fillId="0" borderId="24" xfId="0" applyNumberFormat="1" applyFont="1" applyBorder="1" applyAlignment="1"/>
    <xf numFmtId="4" fontId="1" fillId="0" borderId="25" xfId="0" applyNumberFormat="1" applyFont="1" applyBorder="1" applyAlignment="1">
      <alignment vertical="top"/>
    </xf>
    <xf numFmtId="3" fontId="1" fillId="0" borderId="23" xfId="0" applyNumberFormat="1" applyFont="1" applyFill="1" applyBorder="1" applyAlignment="1">
      <alignment horizontal="right" vertical="top"/>
    </xf>
    <xf numFmtId="3" fontId="1" fillId="0" borderId="24" xfId="0" applyNumberFormat="1" applyFont="1" applyFill="1" applyBorder="1" applyAlignment="1">
      <alignment horizontal="right" vertical="top"/>
    </xf>
    <xf numFmtId="3" fontId="1" fillId="0" borderId="21" xfId="0" applyNumberFormat="1" applyFont="1" applyFill="1" applyBorder="1" applyAlignment="1">
      <alignment horizontal="right" vertical="top"/>
    </xf>
    <xf numFmtId="4" fontId="1" fillId="0" borderId="25" xfId="0" applyNumberFormat="1" applyFont="1" applyBorder="1" applyAlignment="1">
      <alignment vertical="top" wrapText="1"/>
    </xf>
    <xf numFmtId="3" fontId="1" fillId="0" borderId="23" xfId="0" applyNumberFormat="1" applyFont="1" applyFill="1" applyBorder="1" applyAlignment="1">
      <alignment vertical="top"/>
    </xf>
    <xf numFmtId="3" fontId="1" fillId="0" borderId="24" xfId="0" applyNumberFormat="1" applyFont="1" applyFill="1" applyBorder="1" applyAlignment="1">
      <alignment vertical="top"/>
    </xf>
    <xf numFmtId="49" fontId="7" fillId="0" borderId="23" xfId="0" applyNumberFormat="1" applyFont="1" applyBorder="1" applyAlignment="1"/>
    <xf numFmtId="4" fontId="4" fillId="0" borderId="25" xfId="0" applyNumberFormat="1" applyFont="1" applyBorder="1" applyAlignment="1">
      <alignment vertical="top" wrapText="1"/>
    </xf>
    <xf numFmtId="3" fontId="4" fillId="0" borderId="23" xfId="0" applyNumberFormat="1" applyFont="1" applyFill="1" applyBorder="1" applyAlignment="1">
      <alignment vertical="top"/>
    </xf>
    <xf numFmtId="3" fontId="4" fillId="0" borderId="23" xfId="0" applyNumberFormat="1" applyFont="1" applyFill="1" applyBorder="1" applyAlignment="1">
      <alignment horizontal="right" vertical="top"/>
    </xf>
    <xf numFmtId="3" fontId="4" fillId="0" borderId="24" xfId="0" applyNumberFormat="1" applyFont="1" applyFill="1" applyBorder="1" applyAlignment="1">
      <alignment vertical="top"/>
    </xf>
    <xf numFmtId="3" fontId="4" fillId="0" borderId="21" xfId="0" applyNumberFormat="1" applyFont="1" applyFill="1" applyBorder="1" applyAlignment="1">
      <alignment horizontal="right" vertical="top"/>
    </xf>
    <xf numFmtId="3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0" fontId="5" fillId="0" borderId="22" xfId="0" applyNumberFormat="1" applyFont="1" applyBorder="1" applyAlignment="1"/>
    <xf numFmtId="0" fontId="5" fillId="0" borderId="23" xfId="0" applyNumberFormat="1" applyFont="1" applyBorder="1" applyAlignment="1"/>
    <xf numFmtId="0" fontId="5" fillId="0" borderId="24" xfId="0" applyNumberFormat="1" applyFont="1" applyBorder="1" applyAlignment="1"/>
    <xf numFmtId="3" fontId="4" fillId="0" borderId="23" xfId="0" applyNumberFormat="1" applyFont="1" applyBorder="1" applyAlignment="1">
      <alignment vertical="top" wrapText="1"/>
    </xf>
    <xf numFmtId="3" fontId="4" fillId="0" borderId="23" xfId="0" applyNumberFormat="1" applyFont="1" applyBorder="1" applyAlignment="1">
      <alignment horizontal="right" vertical="top" wrapText="1"/>
    </xf>
    <xf numFmtId="3" fontId="5" fillId="0" borderId="23" xfId="0" applyNumberFormat="1" applyFont="1" applyFill="1" applyBorder="1" applyAlignment="1">
      <alignment horizontal="right" vertical="top"/>
    </xf>
    <xf numFmtId="3" fontId="4" fillId="0" borderId="23" xfId="0" applyNumberFormat="1" applyFont="1" applyFill="1" applyBorder="1" applyAlignment="1">
      <alignment horizontal="right" vertical="top" wrapText="1"/>
    </xf>
    <xf numFmtId="3" fontId="5" fillId="0" borderId="24" xfId="0" applyNumberFormat="1" applyFont="1" applyFill="1" applyBorder="1" applyAlignment="1">
      <alignment horizontal="right" vertical="top"/>
    </xf>
    <xf numFmtId="3" fontId="5" fillId="0" borderId="21" xfId="0" applyNumberFormat="1" applyFont="1" applyFill="1" applyBorder="1" applyAlignment="1">
      <alignment horizontal="right" vertical="top"/>
    </xf>
    <xf numFmtId="4" fontId="4" fillId="0" borderId="25" xfId="0" applyNumberFormat="1" applyFont="1" applyBorder="1" applyAlignment="1">
      <alignment vertical="top"/>
    </xf>
    <xf numFmtId="3" fontId="4" fillId="0" borderId="23" xfId="0" applyNumberFormat="1" applyFont="1" applyBorder="1" applyAlignment="1">
      <alignment vertical="top"/>
    </xf>
    <xf numFmtId="3" fontId="4" fillId="0" borderId="23" xfId="0" applyNumberFormat="1" applyFont="1" applyBorder="1" applyAlignment="1">
      <alignment horizontal="right" vertical="top"/>
    </xf>
    <xf numFmtId="0" fontId="1" fillId="0" borderId="25" xfId="0" applyNumberFormat="1" applyFont="1" applyBorder="1" applyAlignment="1">
      <alignment horizontal="left" vertical="top" wrapText="1"/>
    </xf>
    <xf numFmtId="0" fontId="1" fillId="0" borderId="25" xfId="0" applyNumberFormat="1" applyFont="1" applyBorder="1" applyAlignment="1">
      <alignment vertical="top" wrapText="1"/>
    </xf>
    <xf numFmtId="0" fontId="4" fillId="0" borderId="25" xfId="0" applyNumberFormat="1" applyFont="1" applyBorder="1" applyAlignment="1">
      <alignment vertical="top" wrapText="1"/>
    </xf>
    <xf numFmtId="3" fontId="5" fillId="0" borderId="23" xfId="0" applyNumberFormat="1" applyFont="1" applyFill="1" applyBorder="1" applyAlignment="1">
      <alignment vertical="top"/>
    </xf>
    <xf numFmtId="3" fontId="5" fillId="0" borderId="24" xfId="0" applyNumberFormat="1" applyFont="1" applyFill="1" applyBorder="1" applyAlignment="1">
      <alignment vertical="top"/>
    </xf>
    <xf numFmtId="3" fontId="5" fillId="0" borderId="21" xfId="0" applyNumberFormat="1" applyFont="1" applyFill="1" applyBorder="1" applyAlignment="1">
      <alignment vertical="top"/>
    </xf>
    <xf numFmtId="3" fontId="7" fillId="0" borderId="23" xfId="0" applyNumberFormat="1" applyFont="1" applyFill="1" applyBorder="1" applyAlignment="1">
      <alignment vertical="top"/>
    </xf>
    <xf numFmtId="3" fontId="7" fillId="0" borderId="24" xfId="0" applyNumberFormat="1" applyFont="1" applyFill="1" applyBorder="1" applyAlignment="1">
      <alignment vertical="top"/>
    </xf>
    <xf numFmtId="3" fontId="7" fillId="0" borderId="21" xfId="0" applyNumberFormat="1" applyFont="1" applyFill="1" applyBorder="1" applyAlignment="1">
      <alignment vertical="top"/>
    </xf>
    <xf numFmtId="49" fontId="5" fillId="0" borderId="23" xfId="0" applyNumberFormat="1" applyFont="1" applyBorder="1" applyAlignment="1"/>
    <xf numFmtId="0" fontId="1" fillId="0" borderId="23" xfId="0" applyNumberFormat="1" applyFont="1" applyBorder="1" applyAlignment="1">
      <alignment vertical="top" wrapText="1"/>
    </xf>
    <xf numFmtId="0" fontId="4" fillId="0" borderId="23" xfId="0" applyNumberFormat="1" applyFont="1" applyBorder="1" applyAlignment="1">
      <alignment vertical="top"/>
    </xf>
    <xf numFmtId="3" fontId="4" fillId="0" borderId="26" xfId="0" applyNumberFormat="1" applyFont="1" applyFill="1" applyBorder="1" applyAlignment="1">
      <alignment vertical="top"/>
    </xf>
    <xf numFmtId="3" fontId="4" fillId="0" borderId="27" xfId="0" applyNumberFormat="1" applyFont="1" applyFill="1" applyBorder="1" applyAlignment="1">
      <alignment vertical="top"/>
    </xf>
    <xf numFmtId="3" fontId="4" fillId="0" borderId="28" xfId="0" applyNumberFormat="1" applyFont="1" applyFill="1" applyBorder="1" applyAlignment="1">
      <alignment vertical="top"/>
    </xf>
    <xf numFmtId="0" fontId="1" fillId="0" borderId="23" xfId="0" applyNumberFormat="1" applyFont="1" applyBorder="1" applyAlignment="1">
      <alignment vertical="top"/>
    </xf>
    <xf numFmtId="0" fontId="5" fillId="0" borderId="29" xfId="0" applyNumberFormat="1" applyFont="1" applyBorder="1" applyAlignment="1"/>
    <xf numFmtId="0" fontId="5" fillId="0" borderId="30" xfId="0" applyNumberFormat="1" applyFont="1" applyBorder="1" applyAlignment="1"/>
    <xf numFmtId="0" fontId="4" fillId="0" borderId="30" xfId="0" applyNumberFormat="1" applyFont="1" applyBorder="1" applyAlignment="1">
      <alignment vertical="top"/>
    </xf>
    <xf numFmtId="3" fontId="4" fillId="0" borderId="30" xfId="0" applyNumberFormat="1" applyFont="1" applyFill="1" applyBorder="1" applyAlignment="1">
      <alignment vertical="top"/>
    </xf>
    <xf numFmtId="3" fontId="4" fillId="0" borderId="31" xfId="0" applyNumberFormat="1" applyFont="1" applyFill="1" applyBorder="1" applyAlignment="1">
      <alignment vertical="top"/>
    </xf>
    <xf numFmtId="0" fontId="6" fillId="0" borderId="35" xfId="0" applyNumberFormat="1" applyFont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vertical="top" wrapText="1"/>
    </xf>
    <xf numFmtId="3" fontId="4" fillId="0" borderId="0" xfId="0" applyNumberFormat="1" applyFont="1" applyAlignment="1">
      <alignment vertical="top"/>
    </xf>
    <xf numFmtId="0" fontId="6" fillId="0" borderId="37" xfId="0" applyNumberFormat="1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left" vertical="top" wrapText="1"/>
    </xf>
    <xf numFmtId="3" fontId="1" fillId="0" borderId="39" xfId="0" applyNumberFormat="1" applyFont="1" applyFill="1" applyBorder="1" applyAlignment="1">
      <alignment vertical="top" wrapText="1"/>
    </xf>
    <xf numFmtId="0" fontId="6" fillId="0" borderId="23" xfId="0" applyNumberFormat="1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0" fontId="1" fillId="0" borderId="40" xfId="0" applyNumberFormat="1" applyFont="1" applyBorder="1" applyAlignment="1">
      <alignment horizontal="left" vertical="top" wrapText="1"/>
    </xf>
    <xf numFmtId="0" fontId="6" fillId="0" borderId="41" xfId="0" applyNumberFormat="1" applyFont="1" applyBorder="1" applyAlignment="1">
      <alignment horizontal="center"/>
    </xf>
    <xf numFmtId="0" fontId="7" fillId="0" borderId="41" xfId="0" applyNumberFormat="1" applyFont="1" applyBorder="1" applyAlignment="1"/>
    <xf numFmtId="0" fontId="7" fillId="0" borderId="42" xfId="0" applyNumberFormat="1" applyFont="1" applyBorder="1" applyAlignment="1"/>
    <xf numFmtId="0" fontId="1" fillId="0" borderId="43" xfId="0" applyNumberFormat="1" applyFont="1" applyBorder="1" applyAlignment="1">
      <alignment horizontal="left" vertical="top" wrapText="1"/>
    </xf>
    <xf numFmtId="3" fontId="1" fillId="0" borderId="44" xfId="0" applyNumberFormat="1" applyFont="1" applyFill="1" applyBorder="1" applyAlignment="1">
      <alignment vertical="top" wrapText="1"/>
    </xf>
    <xf numFmtId="4" fontId="1" fillId="0" borderId="35" xfId="0" applyNumberFormat="1" applyFont="1" applyBorder="1" applyAlignment="1">
      <alignment horizontal="center" vertical="top"/>
    </xf>
    <xf numFmtId="3" fontId="1" fillId="0" borderId="36" xfId="0" applyNumberFormat="1" applyFont="1" applyBorder="1" applyAlignment="1">
      <alignment vertical="top"/>
    </xf>
    <xf numFmtId="0" fontId="7" fillId="0" borderId="39" xfId="0" applyNumberFormat="1" applyFont="1" applyBorder="1" applyAlignment="1"/>
    <xf numFmtId="0" fontId="7" fillId="0" borderId="37" xfId="0" applyNumberFormat="1" applyFont="1" applyBorder="1" applyAlignment="1"/>
    <xf numFmtId="0" fontId="7" fillId="0" borderId="45" xfId="0" applyNumberFormat="1" applyFont="1" applyBorder="1" applyAlignment="1"/>
    <xf numFmtId="0" fontId="1" fillId="0" borderId="46" xfId="0" applyNumberFormat="1" applyFont="1" applyBorder="1" applyAlignment="1">
      <alignment horizontal="left" vertical="top" wrapText="1"/>
    </xf>
    <xf numFmtId="3" fontId="1" fillId="0" borderId="22" xfId="0" applyNumberFormat="1" applyFont="1" applyFill="1" applyBorder="1" applyAlignment="1">
      <alignment vertical="top" wrapText="1"/>
    </xf>
    <xf numFmtId="0" fontId="1" fillId="0" borderId="47" xfId="0" applyNumberFormat="1" applyFont="1" applyBorder="1" applyAlignment="1">
      <alignment horizontal="left" vertical="top" wrapText="1"/>
    </xf>
    <xf numFmtId="3" fontId="1" fillId="0" borderId="23" xfId="0" applyNumberFormat="1" applyFont="1" applyFill="1" applyBorder="1" applyAlignment="1">
      <alignment vertical="top" wrapText="1"/>
    </xf>
    <xf numFmtId="3" fontId="1" fillId="0" borderId="48" xfId="0" applyNumberFormat="1" applyFont="1" applyFill="1" applyBorder="1" applyAlignment="1">
      <alignment vertical="top" wrapText="1"/>
    </xf>
    <xf numFmtId="0" fontId="7" fillId="0" borderId="49" xfId="0" applyNumberFormat="1" applyFont="1" applyBorder="1" applyAlignment="1"/>
    <xf numFmtId="3" fontId="1" fillId="0" borderId="49" xfId="0" applyNumberFormat="1" applyFont="1" applyFill="1" applyBorder="1" applyAlignment="1">
      <alignment vertical="top" wrapText="1"/>
    </xf>
    <xf numFmtId="3" fontId="1" fillId="0" borderId="41" xfId="0" applyNumberFormat="1" applyFont="1" applyFill="1" applyBorder="1" applyAlignment="1">
      <alignment vertical="top" wrapText="1"/>
    </xf>
    <xf numFmtId="3" fontId="1" fillId="0" borderId="50" xfId="0" applyNumberFormat="1" applyFont="1" applyFill="1" applyBorder="1" applyAlignment="1">
      <alignment vertical="top" wrapText="1"/>
    </xf>
    <xf numFmtId="0" fontId="6" fillId="0" borderId="52" xfId="0" applyNumberFormat="1" applyFont="1" applyBorder="1" applyAlignment="1">
      <alignment horizontal="center" vertical="top" wrapText="1"/>
    </xf>
    <xf numFmtId="3" fontId="1" fillId="0" borderId="53" xfId="0" applyNumberFormat="1" applyFont="1" applyFill="1" applyBorder="1" applyAlignment="1">
      <alignment vertical="top" wrapText="1"/>
    </xf>
    <xf numFmtId="0" fontId="7" fillId="0" borderId="48" xfId="0" applyNumberFormat="1" applyFont="1" applyBorder="1" applyAlignment="1"/>
    <xf numFmtId="0" fontId="8" fillId="0" borderId="47" xfId="0" applyNumberFormat="1" applyFont="1" applyBorder="1" applyAlignment="1">
      <alignment horizontal="left" vertical="top" wrapText="1"/>
    </xf>
    <xf numFmtId="3" fontId="1" fillId="0" borderId="21" xfId="0" applyNumberFormat="1" applyFont="1" applyFill="1" applyBorder="1" applyAlignment="1">
      <alignment vertical="top" wrapText="1"/>
    </xf>
    <xf numFmtId="0" fontId="5" fillId="0" borderId="48" xfId="0" applyNumberFormat="1" applyFont="1" applyBorder="1" applyAlignment="1"/>
    <xf numFmtId="0" fontId="4" fillId="0" borderId="47" xfId="0" applyNumberFormat="1" applyFont="1" applyBorder="1" applyAlignment="1">
      <alignment horizontal="left" vertical="top" wrapText="1"/>
    </xf>
    <xf numFmtId="3" fontId="4" fillId="0" borderId="21" xfId="0" applyNumberFormat="1" applyFont="1" applyBorder="1" applyAlignment="1">
      <alignment vertical="top" wrapText="1"/>
    </xf>
    <xf numFmtId="3" fontId="4" fillId="0" borderId="23" xfId="0" applyNumberFormat="1" applyFont="1" applyFill="1" applyBorder="1" applyAlignment="1">
      <alignment vertical="top" wrapText="1"/>
    </xf>
    <xf numFmtId="3" fontId="5" fillId="0" borderId="48" xfId="0" applyNumberFormat="1" applyFont="1" applyFill="1" applyBorder="1" applyAlignment="1">
      <alignment vertical="top"/>
    </xf>
    <xf numFmtId="3" fontId="1" fillId="0" borderId="54" xfId="0" applyNumberFormat="1" applyFont="1" applyFill="1" applyBorder="1" applyAlignment="1">
      <alignment vertical="top" wrapText="1"/>
    </xf>
    <xf numFmtId="0" fontId="7" fillId="0" borderId="50" xfId="0" applyNumberFormat="1" applyFont="1" applyBorder="1" applyAlignment="1"/>
    <xf numFmtId="3" fontId="1" fillId="0" borderId="55" xfId="0" applyNumberFormat="1" applyFont="1" applyFill="1" applyBorder="1" applyAlignment="1">
      <alignment vertical="top" wrapText="1"/>
    </xf>
    <xf numFmtId="0" fontId="7" fillId="0" borderId="29" xfId="0" applyNumberFormat="1" applyFont="1" applyBorder="1" applyAlignment="1"/>
    <xf numFmtId="0" fontId="7" fillId="0" borderId="30" xfId="0" applyNumberFormat="1" applyFont="1" applyBorder="1" applyAlignment="1"/>
    <xf numFmtId="0" fontId="7" fillId="0" borderId="56" xfId="0" applyNumberFormat="1" applyFont="1" applyBorder="1" applyAlignment="1"/>
    <xf numFmtId="0" fontId="1" fillId="0" borderId="57" xfId="0" applyNumberFormat="1" applyFont="1" applyBorder="1" applyAlignment="1">
      <alignment horizontal="left" vertical="top" wrapText="1"/>
    </xf>
    <xf numFmtId="3" fontId="1" fillId="0" borderId="58" xfId="0" applyNumberFormat="1" applyFont="1" applyFill="1" applyBorder="1" applyAlignment="1">
      <alignment vertical="top" wrapText="1"/>
    </xf>
    <xf numFmtId="3" fontId="1" fillId="0" borderId="59" xfId="0" applyNumberFormat="1" applyFont="1" applyFill="1" applyBorder="1" applyAlignment="1">
      <alignment vertical="top" wrapText="1"/>
    </xf>
    <xf numFmtId="0" fontId="6" fillId="0" borderId="46" xfId="0" applyNumberFormat="1" applyFont="1" applyBorder="1" applyAlignment="1">
      <alignment horizontal="center" vertical="top" wrapText="1"/>
    </xf>
    <xf numFmtId="3" fontId="1" fillId="0" borderId="37" xfId="0" applyNumberFormat="1" applyFont="1" applyFill="1" applyBorder="1" applyAlignment="1">
      <alignment vertical="top" wrapText="1"/>
    </xf>
    <xf numFmtId="3" fontId="1" fillId="0" borderId="62" xfId="0" applyNumberFormat="1" applyFont="1" applyFill="1" applyBorder="1" applyAlignment="1">
      <alignment vertical="top" wrapText="1"/>
    </xf>
    <xf numFmtId="3" fontId="1" fillId="0" borderId="0" xfId="0" applyNumberFormat="1" applyFont="1" applyAlignment="1">
      <alignment vertical="top"/>
    </xf>
    <xf numFmtId="3" fontId="4" fillId="0" borderId="22" xfId="0" applyNumberFormat="1" applyFont="1" applyBorder="1" applyAlignment="1">
      <alignment vertical="top" wrapText="1"/>
    </xf>
    <xf numFmtId="3" fontId="4" fillId="0" borderId="23" xfId="0" applyNumberFormat="1" applyFont="1" applyBorder="1" applyAlignment="1">
      <alignment horizontal="left" vertical="top" wrapText="1"/>
    </xf>
    <xf numFmtId="3" fontId="1" fillId="0" borderId="23" xfId="0" applyNumberFormat="1" applyFont="1" applyFill="1" applyBorder="1" applyAlignment="1">
      <alignment horizontal="right" vertical="top" wrapText="1"/>
    </xf>
    <xf numFmtId="3" fontId="7" fillId="0" borderId="23" xfId="0" applyNumberFormat="1" applyFont="1" applyFill="1" applyBorder="1" applyAlignment="1">
      <alignment horizontal="right" vertical="top"/>
    </xf>
    <xf numFmtId="3" fontId="7" fillId="0" borderId="48" xfId="0" applyNumberFormat="1" applyFont="1" applyFill="1" applyBorder="1" applyAlignment="1">
      <alignment vertical="top"/>
    </xf>
    <xf numFmtId="3" fontId="1" fillId="0" borderId="23" xfId="0" applyNumberFormat="1" applyFont="1" applyBorder="1" applyAlignment="1">
      <alignment horizontal="right" vertical="top" wrapText="1"/>
    </xf>
    <xf numFmtId="0" fontId="7" fillId="0" borderId="31" xfId="0" applyNumberFormat="1" applyFont="1" applyBorder="1" applyAlignment="1"/>
    <xf numFmtId="0" fontId="8" fillId="0" borderId="57" xfId="0" applyNumberFormat="1" applyFont="1" applyBorder="1" applyAlignment="1">
      <alignment horizontal="left" vertical="top" wrapText="1"/>
    </xf>
    <xf numFmtId="3" fontId="1" fillId="0" borderId="29" xfId="0" applyNumberFormat="1" applyFont="1" applyFill="1" applyBorder="1" applyAlignment="1">
      <alignment vertical="top" wrapText="1"/>
    </xf>
    <xf numFmtId="3" fontId="1" fillId="0" borderId="30" xfId="0" applyNumberFormat="1" applyFont="1" applyFill="1" applyBorder="1" applyAlignment="1">
      <alignment vertical="top" wrapText="1"/>
    </xf>
    <xf numFmtId="3" fontId="1" fillId="0" borderId="56" xfId="0" applyNumberFormat="1" applyFont="1" applyFill="1" applyBorder="1" applyAlignment="1">
      <alignment vertical="top" wrapText="1"/>
    </xf>
    <xf numFmtId="3" fontId="1" fillId="0" borderId="17" xfId="0" applyNumberFormat="1" applyFont="1" applyFill="1" applyBorder="1" applyAlignment="1">
      <alignment vertical="top" wrapText="1"/>
    </xf>
    <xf numFmtId="3" fontId="1" fillId="0" borderId="18" xfId="0" applyNumberFormat="1" applyFont="1" applyFill="1" applyBorder="1" applyAlignment="1">
      <alignment vertical="top" wrapText="1"/>
    </xf>
    <xf numFmtId="3" fontId="1" fillId="0" borderId="64" xfId="0" applyNumberFormat="1" applyFont="1" applyFill="1" applyBorder="1" applyAlignment="1">
      <alignment vertical="top" wrapText="1"/>
    </xf>
    <xf numFmtId="4" fontId="4" fillId="0" borderId="47" xfId="0" applyNumberFormat="1" applyFont="1" applyBorder="1" applyAlignment="1">
      <alignment horizontal="left" vertical="top" wrapText="1"/>
    </xf>
    <xf numFmtId="0" fontId="1" fillId="0" borderId="25" xfId="0" applyNumberFormat="1" applyFont="1" applyBorder="1" applyAlignment="1">
      <alignment horizontal="left" wrapText="1"/>
    </xf>
    <xf numFmtId="0" fontId="4" fillId="0" borderId="47" xfId="0" applyNumberFormat="1" applyFont="1" applyBorder="1" applyAlignment="1">
      <alignment horizontal="left" wrapText="1"/>
    </xf>
    <xf numFmtId="3" fontId="4" fillId="0" borderId="23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vertical="top" wrapText="1"/>
    </xf>
    <xf numFmtId="3" fontId="4" fillId="0" borderId="37" xfId="0" applyNumberFormat="1" applyFont="1" applyFill="1" applyBorder="1" applyAlignment="1">
      <alignment vertical="top" wrapText="1"/>
    </xf>
    <xf numFmtId="3" fontId="5" fillId="0" borderId="37" xfId="0" applyNumberFormat="1" applyFont="1" applyFill="1" applyBorder="1" applyAlignment="1">
      <alignment vertical="top"/>
    </xf>
    <xf numFmtId="3" fontId="4" fillId="0" borderId="37" xfId="0" applyNumberFormat="1" applyFont="1" applyFill="1" applyBorder="1" applyAlignment="1">
      <alignment vertical="top"/>
    </xf>
    <xf numFmtId="0" fontId="4" fillId="0" borderId="23" xfId="0" applyNumberFormat="1" applyFont="1" applyBorder="1" applyAlignment="1">
      <alignment horizontal="left" wrapText="1"/>
    </xf>
    <xf numFmtId="0" fontId="4" fillId="0" borderId="47" xfId="0" quotePrefix="1" applyNumberFormat="1" applyFont="1" applyBorder="1" applyAlignment="1">
      <alignment horizontal="left" vertical="top" wrapText="1"/>
    </xf>
    <xf numFmtId="0" fontId="4" fillId="0" borderId="47" xfId="0" quotePrefix="1" applyNumberFormat="1" applyFont="1" applyBorder="1" applyAlignment="1">
      <alignment horizontal="left" wrapText="1"/>
    </xf>
    <xf numFmtId="3" fontId="5" fillId="0" borderId="23" xfId="0" applyNumberFormat="1" applyFont="1" applyBorder="1" applyAlignment="1">
      <alignment horizontal="right" wrapText="1"/>
    </xf>
    <xf numFmtId="0" fontId="1" fillId="0" borderId="47" xfId="0" applyNumberFormat="1" applyFont="1" applyBorder="1" applyAlignment="1">
      <alignment horizontal="left" wrapText="1"/>
    </xf>
    <xf numFmtId="3" fontId="5" fillId="0" borderId="41" xfId="0" applyNumberFormat="1" applyFont="1" applyFill="1" applyBorder="1" applyAlignment="1">
      <alignment vertical="top"/>
    </xf>
    <xf numFmtId="3" fontId="4" fillId="0" borderId="41" xfId="0" applyNumberFormat="1" applyFont="1" applyFill="1" applyBorder="1" applyAlignment="1">
      <alignment vertical="top"/>
    </xf>
    <xf numFmtId="49" fontId="5" fillId="0" borderId="23" xfId="0" applyNumberFormat="1" applyFont="1" applyBorder="1" applyAlignment="1">
      <alignment horizontal="right"/>
    </xf>
    <xf numFmtId="0" fontId="1" fillId="0" borderId="22" xfId="0" applyNumberFormat="1" applyFont="1" applyBorder="1" applyAlignment="1"/>
    <xf numFmtId="0" fontId="1" fillId="0" borderId="23" xfId="0" applyNumberFormat="1" applyFont="1" applyBorder="1" applyAlignment="1"/>
    <xf numFmtId="0" fontId="1" fillId="0" borderId="24" xfId="0" applyNumberFormat="1" applyFont="1" applyBorder="1" applyAlignment="1"/>
    <xf numFmtId="0" fontId="4" fillId="0" borderId="22" xfId="0" applyNumberFormat="1" applyFont="1" applyBorder="1" applyAlignment="1"/>
    <xf numFmtId="0" fontId="4" fillId="0" borderId="23" xfId="0" applyNumberFormat="1" applyFont="1" applyBorder="1" applyAlignment="1"/>
    <xf numFmtId="0" fontId="4" fillId="0" borderId="24" xfId="0" applyNumberFormat="1" applyFont="1" applyBorder="1" applyAlignment="1"/>
    <xf numFmtId="3" fontId="4" fillId="0" borderId="23" xfId="0" applyNumberFormat="1" applyFont="1" applyFill="1" applyBorder="1" applyAlignment="1">
      <alignment horizontal="right" wrapText="1"/>
    </xf>
    <xf numFmtId="49" fontId="4" fillId="0" borderId="23" xfId="0" applyNumberFormat="1" applyFont="1" applyBorder="1" applyAlignment="1"/>
    <xf numFmtId="3" fontId="4" fillId="0" borderId="48" xfId="0" applyNumberFormat="1" applyFont="1" applyFill="1" applyBorder="1" applyAlignment="1">
      <alignment vertical="top"/>
    </xf>
    <xf numFmtId="3" fontId="1" fillId="0" borderId="19" xfId="0" applyNumberFormat="1" applyFont="1" applyFill="1" applyBorder="1" applyAlignment="1">
      <alignment vertical="top" wrapText="1"/>
    </xf>
    <xf numFmtId="3" fontId="1" fillId="0" borderId="24" xfId="0" applyNumberFormat="1" applyFont="1" applyFill="1" applyBorder="1" applyAlignment="1">
      <alignment vertical="top" wrapText="1"/>
    </xf>
    <xf numFmtId="0" fontId="1" fillId="0" borderId="29" xfId="0" applyNumberFormat="1" applyFont="1" applyBorder="1" applyAlignment="1"/>
    <xf numFmtId="0" fontId="1" fillId="0" borderId="30" xfId="0" applyNumberFormat="1" applyFont="1" applyBorder="1" applyAlignment="1"/>
    <xf numFmtId="0" fontId="1" fillId="0" borderId="31" xfId="0" applyNumberFormat="1" applyFont="1" applyBorder="1" applyAlignment="1"/>
    <xf numFmtId="3" fontId="1" fillId="0" borderId="31" xfId="0" applyNumberFormat="1" applyFont="1" applyFill="1" applyBorder="1" applyAlignment="1">
      <alignment vertical="top" wrapText="1"/>
    </xf>
    <xf numFmtId="0" fontId="1" fillId="0" borderId="28" xfId="0" applyNumberFormat="1" applyFont="1" applyBorder="1" applyAlignment="1"/>
    <xf numFmtId="0" fontId="1" fillId="0" borderId="26" xfId="0" applyNumberFormat="1" applyFont="1" applyBorder="1" applyAlignment="1"/>
    <xf numFmtId="0" fontId="1" fillId="0" borderId="65" xfId="0" applyNumberFormat="1" applyFont="1" applyBorder="1" applyAlignment="1"/>
    <xf numFmtId="0" fontId="1" fillId="0" borderId="0" xfId="0" applyNumberFormat="1" applyFont="1" applyBorder="1" applyAlignment="1">
      <alignment horizontal="left" vertical="top" wrapText="1"/>
    </xf>
    <xf numFmtId="3" fontId="1" fillId="0" borderId="28" xfId="0" applyNumberFormat="1" applyFont="1" applyFill="1" applyBorder="1" applyAlignment="1">
      <alignment vertical="top" wrapText="1"/>
    </xf>
    <xf numFmtId="3" fontId="1" fillId="0" borderId="26" xfId="0" applyNumberFormat="1" applyFont="1" applyFill="1" applyBorder="1" applyAlignment="1">
      <alignment vertical="top" wrapText="1"/>
    </xf>
    <xf numFmtId="3" fontId="1" fillId="0" borderId="65" xfId="0" applyNumberFormat="1" applyFont="1" applyFill="1" applyBorder="1" applyAlignment="1">
      <alignment vertical="top" wrapText="1"/>
    </xf>
    <xf numFmtId="0" fontId="1" fillId="0" borderId="36" xfId="0" applyNumberFormat="1" applyFont="1" applyBorder="1" applyAlignment="1"/>
    <xf numFmtId="0" fontId="1" fillId="0" borderId="66" xfId="0" applyNumberFormat="1" applyFont="1" applyBorder="1" applyAlignment="1"/>
    <xf numFmtId="0" fontId="1" fillId="0" borderId="66" xfId="0" applyNumberFormat="1" applyFont="1" applyBorder="1" applyAlignment="1">
      <alignment horizontal="left" vertical="top" wrapText="1"/>
    </xf>
    <xf numFmtId="3" fontId="1" fillId="0" borderId="66" xfId="0" applyNumberFormat="1" applyFont="1" applyFill="1" applyBorder="1" applyAlignment="1">
      <alignment vertical="top" wrapText="1"/>
    </xf>
    <xf numFmtId="3" fontId="1" fillId="0" borderId="67" xfId="0" applyNumberFormat="1" applyFont="1" applyFill="1" applyBorder="1" applyAlignment="1">
      <alignment vertical="top" wrapText="1"/>
    </xf>
    <xf numFmtId="3" fontId="1" fillId="0" borderId="68" xfId="0" applyNumberFormat="1" applyFont="1" applyFill="1" applyBorder="1" applyAlignment="1">
      <alignment vertical="top" wrapText="1"/>
    </xf>
    <xf numFmtId="0" fontId="1" fillId="0" borderId="37" xfId="0" applyNumberFormat="1" applyFont="1" applyBorder="1" applyAlignment="1"/>
    <xf numFmtId="49" fontId="4" fillId="0" borderId="37" xfId="0" applyNumberFormat="1" applyFont="1" applyBorder="1" applyAlignment="1"/>
    <xf numFmtId="0" fontId="4" fillId="0" borderId="37" xfId="0" applyNumberFormat="1" applyFont="1" applyBorder="1" applyAlignment="1"/>
    <xf numFmtId="0" fontId="8" fillId="0" borderId="37" xfId="0" applyNumberFormat="1" applyFont="1" applyBorder="1" applyAlignment="1">
      <alignment horizontal="left" vertical="top" wrapText="1"/>
    </xf>
    <xf numFmtId="0" fontId="8" fillId="0" borderId="23" xfId="0" applyNumberFormat="1" applyFont="1" applyBorder="1" applyAlignment="1">
      <alignment horizontal="left" vertical="top" wrapText="1"/>
    </xf>
    <xf numFmtId="0" fontId="1" fillId="0" borderId="41" xfId="0" applyNumberFormat="1" applyFont="1" applyBorder="1" applyAlignment="1"/>
    <xf numFmtId="49" fontId="4" fillId="0" borderId="41" xfId="0" applyNumberFormat="1" applyFont="1" applyBorder="1" applyAlignment="1"/>
    <xf numFmtId="0" fontId="4" fillId="0" borderId="41" xfId="0" applyNumberFormat="1" applyFont="1" applyBorder="1" applyAlignment="1"/>
    <xf numFmtId="0" fontId="8" fillId="0" borderId="41" xfId="0" applyNumberFormat="1" applyFont="1" applyBorder="1" applyAlignment="1">
      <alignment horizontal="left" vertical="top" wrapText="1"/>
    </xf>
    <xf numFmtId="0" fontId="6" fillId="0" borderId="66" xfId="0" applyNumberFormat="1" applyFont="1" applyBorder="1" applyAlignment="1">
      <alignment horizontal="center" vertical="top" wrapText="1"/>
    </xf>
    <xf numFmtId="0" fontId="1" fillId="0" borderId="23" xfId="0" applyNumberFormat="1" applyFont="1" applyBorder="1" applyAlignment="1">
      <alignment horizontal="left" vertical="top" wrapText="1"/>
    </xf>
    <xf numFmtId="0" fontId="4" fillId="0" borderId="23" xfId="0" applyNumberFormat="1" applyFont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Border="1" applyAlignment="1"/>
    <xf numFmtId="0" fontId="4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vertical="top" wrapText="1"/>
    </xf>
    <xf numFmtId="49" fontId="7" fillId="0" borderId="0" xfId="0" applyNumberFormat="1" applyFont="1" applyBorder="1" applyAlignment="1"/>
    <xf numFmtId="49" fontId="3" fillId="0" borderId="0" xfId="0" applyNumberFormat="1" applyFont="1" applyBorder="1" applyAlignment="1"/>
    <xf numFmtId="49" fontId="2" fillId="0" borderId="0" xfId="0" applyNumberFormat="1" applyFont="1" applyBorder="1" applyAlignment="1"/>
    <xf numFmtId="0" fontId="4" fillId="0" borderId="0" xfId="0" applyNumberFormat="1" applyFont="1" applyBorder="1" applyAlignment="1">
      <alignment horizontal="left" vertical="top" wrapText="1"/>
    </xf>
    <xf numFmtId="0" fontId="7" fillId="0" borderId="0" xfId="0" applyNumberFormat="1" applyFont="1" applyBorder="1" applyAlignment="1"/>
    <xf numFmtId="3" fontId="1" fillId="0" borderId="0" xfId="0" applyNumberFormat="1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3" fontId="5" fillId="0" borderId="0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/>
    <xf numFmtId="3" fontId="7" fillId="0" borderId="0" xfId="0" applyNumberFormat="1" applyFont="1" applyBorder="1" applyAlignment="1">
      <alignment horizontal="right" vertical="top"/>
    </xf>
    <xf numFmtId="0" fontId="7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0" xfId="0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wrapText="1"/>
    </xf>
    <xf numFmtId="49" fontId="2" fillId="0" borderId="0" xfId="0" applyNumberFormat="1" applyFont="1" applyAlignment="1"/>
    <xf numFmtId="3" fontId="4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/>
    <xf numFmtId="0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vertical="top" wrapText="1"/>
    </xf>
    <xf numFmtId="0" fontId="4" fillId="0" borderId="0" xfId="0" applyNumberFormat="1" applyFont="1" applyBorder="1" applyAlignment="1">
      <alignment horizontal="right" vertical="top"/>
    </xf>
    <xf numFmtId="0" fontId="9" fillId="0" borderId="0" xfId="0" applyNumberFormat="1" applyFont="1" applyBorder="1" applyAlignment="1">
      <alignment horizontal="right" vertical="top" wrapText="1"/>
    </xf>
    <xf numFmtId="49" fontId="1" fillId="0" borderId="0" xfId="0" applyNumberFormat="1" applyFont="1" applyAlignment="1"/>
    <xf numFmtId="0" fontId="4" fillId="0" borderId="0" xfId="0" applyNumberFormat="1" applyFont="1" applyBorder="1" applyAlignment="1">
      <alignment horizontal="center" vertical="top"/>
    </xf>
    <xf numFmtId="49" fontId="4" fillId="0" borderId="0" xfId="0" applyNumberFormat="1" applyFont="1" applyAlignment="1"/>
    <xf numFmtId="0" fontId="5" fillId="0" borderId="0" xfId="0" applyNumberFormat="1" applyFont="1" applyBorder="1" applyAlignment="1"/>
    <xf numFmtId="0" fontId="9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right" vertical="top"/>
    </xf>
    <xf numFmtId="3" fontId="7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top" wrapText="1"/>
    </xf>
    <xf numFmtId="0" fontId="4" fillId="0" borderId="69" xfId="0" applyNumberFormat="1" applyFont="1" applyBorder="1" applyAlignment="1">
      <alignment horizontal="left" vertical="top" wrapText="1"/>
    </xf>
    <xf numFmtId="3" fontId="5" fillId="0" borderId="69" xfId="0" applyNumberFormat="1" applyFont="1" applyBorder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3" fontId="1" fillId="0" borderId="23" xfId="0" applyNumberFormat="1" applyFont="1" applyBorder="1" applyAlignment="1">
      <alignment horizontal="right" wrapText="1"/>
    </xf>
    <xf numFmtId="3" fontId="1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Border="1" applyAlignment="1">
      <alignment horizontal="right" vertical="top" wrapText="1"/>
    </xf>
    <xf numFmtId="3" fontId="1" fillId="0" borderId="18" xfId="0" applyNumberFormat="1" applyFont="1" applyFill="1" applyBorder="1" applyAlignment="1">
      <alignment horizontal="right" vertical="top"/>
    </xf>
    <xf numFmtId="3" fontId="4" fillId="0" borderId="26" xfId="0" applyNumberFormat="1" applyFont="1" applyFill="1" applyBorder="1" applyAlignment="1">
      <alignment horizontal="right" vertical="top"/>
    </xf>
    <xf numFmtId="3" fontId="4" fillId="0" borderId="30" xfId="0" applyNumberFormat="1" applyFont="1" applyFill="1" applyBorder="1" applyAlignment="1">
      <alignment horizontal="right" vertical="top"/>
    </xf>
    <xf numFmtId="3" fontId="1" fillId="0" borderId="36" xfId="0" applyNumberFormat="1" applyFont="1" applyFill="1" applyBorder="1" applyAlignment="1">
      <alignment horizontal="right" vertical="top" wrapText="1"/>
    </xf>
    <xf numFmtId="3" fontId="1" fillId="0" borderId="39" xfId="0" applyNumberFormat="1" applyFont="1" applyFill="1" applyBorder="1" applyAlignment="1">
      <alignment horizontal="right" vertical="top" wrapText="1"/>
    </xf>
    <xf numFmtId="3" fontId="1" fillId="0" borderId="44" xfId="0" applyNumberFormat="1" applyFont="1" applyFill="1" applyBorder="1" applyAlignment="1">
      <alignment horizontal="right" vertical="top" wrapText="1"/>
    </xf>
    <xf numFmtId="3" fontId="1" fillId="0" borderId="36" xfId="0" applyNumberFormat="1" applyFont="1" applyBorder="1" applyAlignment="1">
      <alignment horizontal="right" vertical="top"/>
    </xf>
    <xf numFmtId="3" fontId="1" fillId="0" borderId="22" xfId="0" applyNumberFormat="1" applyFont="1" applyFill="1" applyBorder="1" applyAlignment="1">
      <alignment horizontal="right" vertical="top" wrapText="1"/>
    </xf>
    <xf numFmtId="3" fontId="1" fillId="0" borderId="49" xfId="0" applyNumberFormat="1" applyFont="1" applyFill="1" applyBorder="1" applyAlignment="1">
      <alignment horizontal="right" vertical="top" wrapText="1"/>
    </xf>
    <xf numFmtId="3" fontId="1" fillId="0" borderId="53" xfId="0" applyNumberFormat="1" applyFont="1" applyFill="1" applyBorder="1" applyAlignment="1">
      <alignment horizontal="right" vertical="top" wrapText="1"/>
    </xf>
    <xf numFmtId="3" fontId="1" fillId="0" borderId="21" xfId="0" applyNumberFormat="1" applyFont="1" applyFill="1" applyBorder="1" applyAlignment="1">
      <alignment horizontal="right" vertical="top" wrapText="1"/>
    </xf>
    <xf numFmtId="3" fontId="4" fillId="0" borderId="21" xfId="0" applyNumberFormat="1" applyFont="1" applyBorder="1" applyAlignment="1">
      <alignment horizontal="right" vertical="top" wrapText="1"/>
    </xf>
    <xf numFmtId="3" fontId="1" fillId="0" borderId="55" xfId="0" applyNumberFormat="1" applyFont="1" applyFill="1" applyBorder="1" applyAlignment="1">
      <alignment horizontal="right" vertical="top" wrapText="1"/>
    </xf>
    <xf numFmtId="3" fontId="1" fillId="0" borderId="58" xfId="0" applyNumberFormat="1" applyFont="1" applyFill="1" applyBorder="1" applyAlignment="1">
      <alignment horizontal="right" vertical="top" wrapText="1"/>
    </xf>
    <xf numFmtId="3" fontId="4" fillId="0" borderId="22" xfId="0" applyNumberFormat="1" applyFont="1" applyBorder="1" applyAlignment="1">
      <alignment horizontal="right" vertical="top" wrapText="1"/>
    </xf>
    <xf numFmtId="3" fontId="1" fillId="0" borderId="29" xfId="0" applyNumberFormat="1" applyFont="1" applyFill="1" applyBorder="1" applyAlignment="1">
      <alignment horizontal="right" vertical="top" wrapText="1"/>
    </xf>
    <xf numFmtId="3" fontId="1" fillId="0" borderId="17" xfId="0" applyNumberFormat="1" applyFont="1" applyFill="1" applyBorder="1" applyAlignment="1">
      <alignment horizontal="right" vertical="top" wrapText="1"/>
    </xf>
    <xf numFmtId="3" fontId="1" fillId="0" borderId="18" xfId="0" applyNumberFormat="1" applyFont="1" applyFill="1" applyBorder="1" applyAlignment="1">
      <alignment horizontal="right" vertical="top" wrapText="1"/>
    </xf>
    <xf numFmtId="3" fontId="1" fillId="0" borderId="28" xfId="0" applyNumberFormat="1" applyFont="1" applyFill="1" applyBorder="1" applyAlignment="1">
      <alignment horizontal="right" vertical="top" wrapText="1"/>
    </xf>
    <xf numFmtId="3" fontId="1" fillId="0" borderId="66" xfId="0" applyNumberFormat="1" applyFont="1" applyFill="1" applyBorder="1" applyAlignment="1">
      <alignment horizontal="right" vertical="top" wrapText="1"/>
    </xf>
    <xf numFmtId="3" fontId="1" fillId="0" borderId="37" xfId="0" applyNumberFormat="1" applyFont="1" applyFill="1" applyBorder="1" applyAlignment="1">
      <alignment horizontal="right" vertical="top" wrapText="1"/>
    </xf>
    <xf numFmtId="3" fontId="1" fillId="0" borderId="41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top"/>
    </xf>
    <xf numFmtId="3" fontId="7" fillId="0" borderId="0" xfId="0" applyNumberFormat="1" applyFont="1" applyAlignment="1">
      <alignment horizontal="right" vertical="top" wrapText="1"/>
    </xf>
    <xf numFmtId="3" fontId="5" fillId="0" borderId="69" xfId="0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vertical="top"/>
    </xf>
    <xf numFmtId="4" fontId="4" fillId="0" borderId="0" xfId="0" applyNumberFormat="1" applyFont="1" applyAlignment="1"/>
    <xf numFmtId="4" fontId="5" fillId="0" borderId="0" xfId="0" applyNumberFormat="1" applyFont="1" applyBorder="1" applyAlignment="1">
      <alignment horizontal="center" vertical="top" wrapText="1"/>
    </xf>
    <xf numFmtId="4" fontId="1" fillId="0" borderId="18" xfId="0" applyNumberFormat="1" applyFont="1" applyFill="1" applyBorder="1" applyAlignment="1">
      <alignment vertical="top"/>
    </xf>
    <xf numFmtId="4" fontId="1" fillId="0" borderId="23" xfId="0" applyNumberFormat="1" applyFont="1" applyFill="1" applyBorder="1" applyAlignment="1">
      <alignment horizontal="right" vertical="top"/>
    </xf>
    <xf numFmtId="4" fontId="1" fillId="0" borderId="23" xfId="0" applyNumberFormat="1" applyFont="1" applyFill="1" applyBorder="1" applyAlignment="1">
      <alignment vertical="top"/>
    </xf>
    <xf numFmtId="4" fontId="4" fillId="0" borderId="23" xfId="0" applyNumberFormat="1" applyFont="1" applyFill="1" applyBorder="1" applyAlignment="1">
      <alignment vertical="top"/>
    </xf>
    <xf numFmtId="4" fontId="4" fillId="0" borderId="23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4" fontId="7" fillId="0" borderId="23" xfId="0" applyNumberFormat="1" applyFont="1" applyFill="1" applyBorder="1" applyAlignment="1">
      <alignment vertical="top"/>
    </xf>
    <xf numFmtId="4" fontId="4" fillId="0" borderId="26" xfId="0" applyNumberFormat="1" applyFont="1" applyFill="1" applyBorder="1" applyAlignment="1">
      <alignment vertical="top"/>
    </xf>
    <xf numFmtId="4" fontId="4" fillId="0" borderId="30" xfId="0" applyNumberFormat="1" applyFont="1" applyFill="1" applyBorder="1" applyAlignment="1">
      <alignment vertical="top"/>
    </xf>
    <xf numFmtId="4" fontId="1" fillId="0" borderId="36" xfId="0" applyNumberFormat="1" applyFont="1" applyFill="1" applyBorder="1" applyAlignment="1">
      <alignment vertical="top" wrapText="1"/>
    </xf>
    <xf numFmtId="4" fontId="4" fillId="0" borderId="23" xfId="0" applyNumberFormat="1" applyFont="1" applyBorder="1" applyAlignment="1">
      <alignment horizontal="right" wrapText="1"/>
    </xf>
    <xf numFmtId="4" fontId="1" fillId="0" borderId="23" xfId="0" applyNumberFormat="1" applyFont="1" applyFill="1" applyBorder="1" applyAlignment="1">
      <alignment vertical="top" wrapText="1"/>
    </xf>
    <xf numFmtId="4" fontId="4" fillId="0" borderId="23" xfId="0" applyNumberFormat="1" applyFont="1" applyBorder="1" applyAlignment="1">
      <alignment horizontal="right" vertical="top" wrapText="1"/>
    </xf>
    <xf numFmtId="4" fontId="1" fillId="0" borderId="23" xfId="0" applyNumberFormat="1" applyFont="1" applyBorder="1" applyAlignment="1">
      <alignment horizontal="right" vertical="top" wrapText="1"/>
    </xf>
    <xf numFmtId="4" fontId="4" fillId="0" borderId="23" xfId="0" applyNumberFormat="1" applyFont="1" applyBorder="1" applyAlignment="1">
      <alignment horizontal="left" vertical="top" wrapText="1"/>
    </xf>
    <xf numFmtId="4" fontId="1" fillId="0" borderId="30" xfId="0" applyNumberFormat="1" applyFont="1" applyFill="1" applyBorder="1" applyAlignment="1">
      <alignment vertical="top" wrapText="1"/>
    </xf>
    <xf numFmtId="4" fontId="1" fillId="0" borderId="18" xfId="0" applyNumberFormat="1" applyFont="1" applyFill="1" applyBorder="1" applyAlignment="1">
      <alignment vertical="top" wrapText="1"/>
    </xf>
    <xf numFmtId="4" fontId="1" fillId="0" borderId="26" xfId="0" applyNumberFormat="1" applyFont="1" applyFill="1" applyBorder="1" applyAlignment="1">
      <alignment vertical="top" wrapText="1"/>
    </xf>
    <xf numFmtId="4" fontId="1" fillId="0" borderId="66" xfId="0" applyNumberFormat="1" applyFont="1" applyFill="1" applyBorder="1" applyAlignment="1">
      <alignment vertical="top" wrapText="1"/>
    </xf>
    <xf numFmtId="4" fontId="1" fillId="0" borderId="37" xfId="0" applyNumberFormat="1" applyFont="1" applyFill="1" applyBorder="1" applyAlignment="1">
      <alignment vertical="top" wrapText="1"/>
    </xf>
    <xf numFmtId="4" fontId="1" fillId="0" borderId="41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" fontId="4" fillId="0" borderId="0" xfId="0" applyNumberFormat="1" applyFont="1" applyBorder="1" applyAlignment="1">
      <alignment vertical="top" wrapText="1"/>
    </xf>
    <xf numFmtId="4" fontId="1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vertical="top"/>
    </xf>
    <xf numFmtId="4" fontId="5" fillId="0" borderId="69" xfId="0" applyNumberFormat="1" applyFont="1" applyBorder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/>
    </xf>
    <xf numFmtId="0" fontId="1" fillId="0" borderId="70" xfId="0" applyNumberFormat="1" applyFont="1" applyFill="1" applyBorder="1" applyAlignment="1">
      <alignment horizontal="right" vertical="center"/>
    </xf>
    <xf numFmtId="0" fontId="1" fillId="0" borderId="7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/>
    </xf>
    <xf numFmtId="0" fontId="6" fillId="0" borderId="51" xfId="0" applyNumberFormat="1" applyFont="1" applyBorder="1" applyAlignment="1">
      <alignment horizontal="center"/>
    </xf>
    <xf numFmtId="0" fontId="6" fillId="0" borderId="63" xfId="0" applyNumberFormat="1" applyFont="1" applyBorder="1" applyAlignment="1">
      <alignment horizontal="center"/>
    </xf>
    <xf numFmtId="0" fontId="6" fillId="0" borderId="32" xfId="0" applyNumberFormat="1" applyFont="1" applyBorder="1" applyAlignment="1">
      <alignment horizontal="center"/>
    </xf>
    <xf numFmtId="0" fontId="6" fillId="0" borderId="33" xfId="0" applyNumberFormat="1" applyFont="1" applyBorder="1" applyAlignment="1">
      <alignment horizontal="center"/>
    </xf>
    <xf numFmtId="0" fontId="6" fillId="0" borderId="34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60" xfId="0" applyNumberFormat="1" applyFont="1" applyBorder="1" applyAlignment="1">
      <alignment horizontal="center"/>
    </xf>
    <xf numFmtId="0" fontId="6" fillId="0" borderId="61" xfId="0" applyNumberFormat="1" applyFont="1" applyBorder="1" applyAlignment="1">
      <alignment horizontal="center"/>
    </xf>
    <xf numFmtId="0" fontId="6" fillId="0" borderId="3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1021"/>
  <sheetViews>
    <sheetView tabSelected="1" zoomScaleNormal="75" workbookViewId="0">
      <pane xSplit="7" ySplit="7" topLeftCell="H8" activePane="bottomRight" state="frozen"/>
      <selection activeCell="H68" sqref="H68:AD68"/>
      <selection pane="topRight" activeCell="H68" sqref="H68:AD68"/>
      <selection pane="bottomLeft" activeCell="H68" sqref="H68:AD68"/>
      <selection pane="bottomRight" activeCell="J68" sqref="J68"/>
    </sheetView>
  </sheetViews>
  <sheetFormatPr defaultColWidth="9.6640625" defaultRowHeight="15" x14ac:dyDescent="0.2"/>
  <cols>
    <col min="1" max="1" width="4.77734375" style="2" customWidth="1"/>
    <col min="2" max="2" width="3.77734375" style="2" customWidth="1"/>
    <col min="3" max="6" width="4.44140625" style="2" customWidth="1"/>
    <col min="7" max="7" width="55.6640625" style="8" customWidth="1"/>
    <col min="8" max="8" width="12.88671875" style="261" customWidth="1"/>
    <col min="9" max="11" width="11.77734375" style="8" customWidth="1"/>
    <col min="12" max="12" width="11.77734375" style="297" customWidth="1"/>
    <col min="13" max="13" width="11.77734375" style="8" customWidth="1"/>
    <col min="14" max="20" width="11.77734375" style="8" hidden="1" customWidth="1"/>
    <col min="21" max="21" width="10.44140625" style="8" hidden="1" customWidth="1"/>
    <col min="22" max="22" width="10.77734375" style="8" hidden="1" customWidth="1"/>
    <col min="23" max="24" width="10.44140625" style="8" hidden="1" customWidth="1"/>
    <col min="25" max="25" width="11.5546875" style="8" hidden="1" customWidth="1"/>
    <col min="26" max="26" width="9.5546875" style="8" hidden="1" customWidth="1"/>
    <col min="27" max="27" width="11.5546875" style="8" hidden="1" customWidth="1"/>
    <col min="28" max="28" width="9.44140625" style="8" hidden="1" customWidth="1"/>
    <col min="29" max="29" width="12.33203125" style="8" hidden="1" customWidth="1"/>
    <col min="30" max="30" width="11.77734375" style="8" hidden="1" customWidth="1"/>
    <col min="31" max="31" width="13.77734375" style="8" hidden="1" customWidth="1"/>
    <col min="32" max="32" width="14.21875" style="8" hidden="1" customWidth="1"/>
    <col min="33" max="46" width="0" style="8" hidden="1" customWidth="1"/>
    <col min="47" max="16384" width="9.6640625" style="8"/>
  </cols>
  <sheetData>
    <row r="1" spans="1:191" ht="15.75" x14ac:dyDescent="0.25">
      <c r="A1" s="1" t="s">
        <v>370</v>
      </c>
      <c r="C1" s="3"/>
      <c r="D1" s="3"/>
      <c r="G1" s="4"/>
      <c r="H1" s="243"/>
      <c r="I1" s="4"/>
      <c r="J1" s="4"/>
      <c r="K1" s="4"/>
      <c r="L1" s="296"/>
      <c r="M1" s="5" t="e">
        <f>(H-K)</f>
        <v>#NAME?</v>
      </c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</row>
    <row r="2" spans="1:191" ht="18" x14ac:dyDescent="0.2">
      <c r="A2" s="337" t="s">
        <v>0</v>
      </c>
      <c r="B2" s="337"/>
      <c r="C2" s="337"/>
      <c r="D2" s="337"/>
      <c r="E2" s="337"/>
      <c r="F2" s="337"/>
      <c r="G2" s="337"/>
      <c r="H2" s="260"/>
      <c r="I2" s="9"/>
      <c r="J2" s="10"/>
      <c r="K2" s="10"/>
      <c r="L2" s="11"/>
      <c r="M2" s="11"/>
      <c r="N2" s="1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</row>
    <row r="3" spans="1:191" ht="18" x14ac:dyDescent="0.2">
      <c r="A3" s="13"/>
      <c r="B3" s="13"/>
      <c r="C3" s="13"/>
      <c r="D3" s="13"/>
      <c r="E3" s="13"/>
      <c r="F3" s="13"/>
      <c r="G3" s="13" t="s">
        <v>380</v>
      </c>
      <c r="H3" s="260"/>
      <c r="I3" s="9"/>
      <c r="J3" s="10"/>
      <c r="K3" s="9"/>
      <c r="L3" s="11"/>
      <c r="M3" s="11"/>
      <c r="N3" s="12"/>
      <c r="O3" s="7"/>
      <c r="P3" s="7"/>
      <c r="Q3" s="7"/>
      <c r="R3" s="7"/>
      <c r="S3" s="7"/>
      <c r="T3" s="7"/>
      <c r="U3" s="7"/>
      <c r="V3" s="7"/>
      <c r="W3" s="14"/>
      <c r="X3" s="7"/>
      <c r="Y3" s="14" t="e">
        <f>33430202-Y53</f>
        <v>#DIV/0!</v>
      </c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</row>
    <row r="4" spans="1:191" ht="16.5" thickBot="1" x14ac:dyDescent="0.3">
      <c r="G4" s="15" t="s">
        <v>1</v>
      </c>
      <c r="K4" s="16"/>
      <c r="N4" s="7"/>
      <c r="O4" s="1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</row>
    <row r="5" spans="1:191" ht="15.75" x14ac:dyDescent="0.25">
      <c r="A5" s="338" t="s">
        <v>2</v>
      </c>
      <c r="B5" s="18" t="s">
        <v>3</v>
      </c>
      <c r="C5" s="340" t="s">
        <v>4</v>
      </c>
      <c r="D5" s="18" t="s">
        <v>5</v>
      </c>
      <c r="E5" s="342" t="s">
        <v>6</v>
      </c>
      <c r="F5" s="344" t="s">
        <v>7</v>
      </c>
      <c r="G5" s="346" t="s">
        <v>8</v>
      </c>
      <c r="H5" s="331" t="s">
        <v>382</v>
      </c>
      <c r="I5" s="19" t="s">
        <v>10</v>
      </c>
      <c r="J5" s="20" t="s">
        <v>9</v>
      </c>
      <c r="K5" s="20" t="s">
        <v>10</v>
      </c>
      <c r="L5" s="333" t="s">
        <v>373</v>
      </c>
      <c r="M5" s="335" t="s">
        <v>374</v>
      </c>
      <c r="N5" s="21" t="s">
        <v>9</v>
      </c>
      <c r="O5" s="21" t="s">
        <v>10</v>
      </c>
      <c r="P5" s="21" t="s">
        <v>9</v>
      </c>
      <c r="Q5" s="21" t="s">
        <v>10</v>
      </c>
      <c r="R5" s="21" t="s">
        <v>9</v>
      </c>
      <c r="S5" s="21" t="s">
        <v>10</v>
      </c>
      <c r="T5" s="21" t="s">
        <v>9</v>
      </c>
      <c r="U5" s="21" t="s">
        <v>10</v>
      </c>
      <c r="V5" s="21" t="s">
        <v>9</v>
      </c>
      <c r="W5" s="21" t="s">
        <v>10</v>
      </c>
      <c r="X5" s="21" t="s">
        <v>9</v>
      </c>
      <c r="Y5" s="21" t="s">
        <v>10</v>
      </c>
      <c r="Z5" s="21" t="s">
        <v>9</v>
      </c>
      <c r="AA5" s="21" t="s">
        <v>10</v>
      </c>
      <c r="AB5" s="21" t="s">
        <v>9</v>
      </c>
      <c r="AC5" s="21" t="s">
        <v>10</v>
      </c>
      <c r="AD5" s="21" t="s">
        <v>9</v>
      </c>
      <c r="AE5" s="22" t="s">
        <v>10</v>
      </c>
      <c r="AF5" s="21" t="s">
        <v>11</v>
      </c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</row>
    <row r="6" spans="1:191" ht="16.5" thickBot="1" x14ac:dyDescent="0.3">
      <c r="A6" s="339"/>
      <c r="B6" s="24" t="s">
        <v>12</v>
      </c>
      <c r="C6" s="341"/>
      <c r="D6" s="24" t="s">
        <v>13</v>
      </c>
      <c r="E6" s="343"/>
      <c r="F6" s="345"/>
      <c r="G6" s="347"/>
      <c r="H6" s="332"/>
      <c r="I6" s="25" t="s">
        <v>372</v>
      </c>
      <c r="J6" s="26" t="s">
        <v>381</v>
      </c>
      <c r="K6" s="26"/>
      <c r="L6" s="334"/>
      <c r="M6" s="336"/>
      <c r="N6" s="27" t="s">
        <v>14</v>
      </c>
      <c r="O6" s="27" t="s">
        <v>14</v>
      </c>
      <c r="P6" s="27" t="s">
        <v>15</v>
      </c>
      <c r="Q6" s="27" t="s">
        <v>15</v>
      </c>
      <c r="R6" s="27" t="s">
        <v>16</v>
      </c>
      <c r="S6" s="27" t="s">
        <v>16</v>
      </c>
      <c r="T6" s="27" t="s">
        <v>17</v>
      </c>
      <c r="U6" s="27" t="s">
        <v>17</v>
      </c>
      <c r="V6" s="27" t="s">
        <v>18</v>
      </c>
      <c r="W6" s="27" t="s">
        <v>18</v>
      </c>
      <c r="X6" s="27" t="s">
        <v>19</v>
      </c>
      <c r="Y6" s="27" t="s">
        <v>19</v>
      </c>
      <c r="Z6" s="27" t="s">
        <v>20</v>
      </c>
      <c r="AA6" s="27" t="s">
        <v>20</v>
      </c>
      <c r="AB6" s="27" t="s">
        <v>21</v>
      </c>
      <c r="AC6" s="27" t="s">
        <v>21</v>
      </c>
      <c r="AD6" s="27" t="s">
        <v>22</v>
      </c>
      <c r="AE6" s="28" t="s">
        <v>22</v>
      </c>
      <c r="AF6" s="27">
        <v>2011</v>
      </c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</row>
    <row r="7" spans="1:191" ht="15.75" hidden="1" thickBot="1" x14ac:dyDescent="0.25">
      <c r="A7" s="29"/>
      <c r="B7" s="29"/>
      <c r="C7" s="29"/>
      <c r="D7" s="29"/>
      <c r="E7" s="29"/>
      <c r="F7" s="29"/>
      <c r="G7" s="30"/>
      <c r="H7" s="262"/>
      <c r="I7" s="31"/>
      <c r="J7" s="31"/>
      <c r="K7" s="31"/>
      <c r="L7" s="298"/>
      <c r="M7" s="32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</row>
    <row r="8" spans="1:191" ht="18.75" hidden="1" thickBot="1" x14ac:dyDescent="0.25">
      <c r="A8" s="33" t="s">
        <v>23</v>
      </c>
      <c r="B8" s="34" t="s">
        <v>24</v>
      </c>
      <c r="C8" s="34"/>
      <c r="D8" s="34"/>
      <c r="E8" s="34"/>
      <c r="F8" s="35"/>
      <c r="G8" s="36" t="s">
        <v>25</v>
      </c>
      <c r="H8" s="263">
        <f>+H9+H36</f>
        <v>0</v>
      </c>
      <c r="I8" s="37">
        <f>+I9+I36</f>
        <v>0</v>
      </c>
      <c r="J8" s="37">
        <f>+J9+J36</f>
        <v>0</v>
      </c>
      <c r="K8" s="37">
        <f>+K9+K36+K43</f>
        <v>0</v>
      </c>
      <c r="L8" s="299">
        <f t="shared" ref="L8:AE8" si="0">+L9+L36+L43</f>
        <v>0</v>
      </c>
      <c r="M8" s="37">
        <f>(H8-K8)</f>
        <v>0</v>
      </c>
      <c r="N8" s="37">
        <f t="shared" si="0"/>
        <v>0</v>
      </c>
      <c r="O8" s="37">
        <f t="shared" si="0"/>
        <v>0</v>
      </c>
      <c r="P8" s="37">
        <f t="shared" si="0"/>
        <v>0</v>
      </c>
      <c r="Q8" s="37">
        <f t="shared" si="0"/>
        <v>0</v>
      </c>
      <c r="R8" s="37">
        <f t="shared" si="0"/>
        <v>0</v>
      </c>
      <c r="S8" s="37">
        <f t="shared" si="0"/>
        <v>0</v>
      </c>
      <c r="T8" s="37">
        <f t="shared" si="0"/>
        <v>0</v>
      </c>
      <c r="U8" s="37">
        <f t="shared" si="0"/>
        <v>0</v>
      </c>
      <c r="V8" s="37">
        <f t="shared" si="0"/>
        <v>0</v>
      </c>
      <c r="W8" s="37">
        <f t="shared" si="0"/>
        <v>0</v>
      </c>
      <c r="X8" s="37">
        <f t="shared" si="0"/>
        <v>0</v>
      </c>
      <c r="Y8" s="37">
        <f t="shared" si="0"/>
        <v>0</v>
      </c>
      <c r="Z8" s="37">
        <f t="shared" si="0"/>
        <v>0</v>
      </c>
      <c r="AA8" s="37">
        <f t="shared" si="0"/>
        <v>0</v>
      </c>
      <c r="AB8" s="37">
        <f t="shared" si="0"/>
        <v>0</v>
      </c>
      <c r="AC8" s="37">
        <f t="shared" si="0"/>
        <v>0</v>
      </c>
      <c r="AD8" s="37">
        <f t="shared" si="0"/>
        <v>0</v>
      </c>
      <c r="AE8" s="38">
        <f t="shared" si="0"/>
        <v>0</v>
      </c>
      <c r="AF8" s="39">
        <f>+AF9+AF36+AF43</f>
        <v>0</v>
      </c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</row>
    <row r="9" spans="1:191" ht="16.5" hidden="1" thickBot="1" x14ac:dyDescent="0.25">
      <c r="A9" s="40" t="s">
        <v>26</v>
      </c>
      <c r="B9" s="41"/>
      <c r="C9" s="41"/>
      <c r="D9" s="41"/>
      <c r="E9" s="41"/>
      <c r="F9" s="42"/>
      <c r="G9" s="43" t="s">
        <v>27</v>
      </c>
      <c r="H9" s="44">
        <f t="shared" ref="H9" si="1">+H12+H25+H10</f>
        <v>0</v>
      </c>
      <c r="I9" s="44">
        <f t="shared" ref="I9:AE9" si="2">+I12+I25+I10</f>
        <v>0</v>
      </c>
      <c r="J9" s="44">
        <f t="shared" si="2"/>
        <v>0</v>
      </c>
      <c r="K9" s="44">
        <f t="shared" si="2"/>
        <v>0</v>
      </c>
      <c r="L9" s="300">
        <f t="shared" si="2"/>
        <v>0</v>
      </c>
      <c r="M9" s="37">
        <f t="shared" ref="M9:M72" si="3">(H9-K9)</f>
        <v>0</v>
      </c>
      <c r="N9" s="44">
        <f t="shared" si="2"/>
        <v>0</v>
      </c>
      <c r="O9" s="44">
        <f t="shared" si="2"/>
        <v>0</v>
      </c>
      <c r="P9" s="44">
        <f t="shared" si="2"/>
        <v>0</v>
      </c>
      <c r="Q9" s="44">
        <f t="shared" si="2"/>
        <v>0</v>
      </c>
      <c r="R9" s="44">
        <f t="shared" si="2"/>
        <v>0</v>
      </c>
      <c r="S9" s="44">
        <f t="shared" si="2"/>
        <v>0</v>
      </c>
      <c r="T9" s="44">
        <f t="shared" si="2"/>
        <v>0</v>
      </c>
      <c r="U9" s="44">
        <f t="shared" si="2"/>
        <v>0</v>
      </c>
      <c r="V9" s="44">
        <f t="shared" si="2"/>
        <v>0</v>
      </c>
      <c r="W9" s="44">
        <f t="shared" si="2"/>
        <v>0</v>
      </c>
      <c r="X9" s="44">
        <f t="shared" si="2"/>
        <v>0</v>
      </c>
      <c r="Y9" s="44">
        <f t="shared" si="2"/>
        <v>0</v>
      </c>
      <c r="Z9" s="44">
        <f t="shared" si="2"/>
        <v>0</v>
      </c>
      <c r="AA9" s="44">
        <f t="shared" si="2"/>
        <v>0</v>
      </c>
      <c r="AB9" s="44">
        <f t="shared" si="2"/>
        <v>0</v>
      </c>
      <c r="AC9" s="44">
        <f t="shared" si="2"/>
        <v>0</v>
      </c>
      <c r="AD9" s="44">
        <f t="shared" si="2"/>
        <v>0</v>
      </c>
      <c r="AE9" s="45">
        <f t="shared" si="2"/>
        <v>0</v>
      </c>
      <c r="AF9" s="46">
        <f>+AF12+AF25+AF10</f>
        <v>0</v>
      </c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</row>
    <row r="10" spans="1:191" ht="32.25" hidden="1" thickBot="1" x14ac:dyDescent="0.25">
      <c r="A10" s="40">
        <v>1604</v>
      </c>
      <c r="B10" s="41"/>
      <c r="C10" s="41"/>
      <c r="D10" s="41"/>
      <c r="E10" s="41"/>
      <c r="F10" s="42"/>
      <c r="G10" s="47" t="s">
        <v>28</v>
      </c>
      <c r="H10" s="44">
        <f>H11</f>
        <v>0</v>
      </c>
      <c r="I10" s="48">
        <f>I11</f>
        <v>0</v>
      </c>
      <c r="J10" s="48">
        <f t="shared" ref="J10:AF10" si="4">J11</f>
        <v>0</v>
      </c>
      <c r="K10" s="48">
        <f t="shared" si="4"/>
        <v>0</v>
      </c>
      <c r="L10" s="301">
        <f t="shared" si="4"/>
        <v>0</v>
      </c>
      <c r="M10" s="37">
        <f t="shared" si="3"/>
        <v>0</v>
      </c>
      <c r="N10" s="48">
        <f t="shared" si="4"/>
        <v>0</v>
      </c>
      <c r="O10" s="48">
        <f t="shared" si="4"/>
        <v>0</v>
      </c>
      <c r="P10" s="48">
        <f t="shared" si="4"/>
        <v>0</v>
      </c>
      <c r="Q10" s="48">
        <f t="shared" si="4"/>
        <v>0</v>
      </c>
      <c r="R10" s="48">
        <f t="shared" si="4"/>
        <v>0</v>
      </c>
      <c r="S10" s="48">
        <f t="shared" si="4"/>
        <v>0</v>
      </c>
      <c r="T10" s="48">
        <f t="shared" si="4"/>
        <v>0</v>
      </c>
      <c r="U10" s="48">
        <f t="shared" si="4"/>
        <v>0</v>
      </c>
      <c r="V10" s="48">
        <f t="shared" si="4"/>
        <v>0</v>
      </c>
      <c r="W10" s="48">
        <f t="shared" si="4"/>
        <v>0</v>
      </c>
      <c r="X10" s="48">
        <f t="shared" si="4"/>
        <v>0</v>
      </c>
      <c r="Y10" s="48">
        <f t="shared" si="4"/>
        <v>0</v>
      </c>
      <c r="Z10" s="48">
        <f t="shared" si="4"/>
        <v>0</v>
      </c>
      <c r="AA10" s="48">
        <f t="shared" si="4"/>
        <v>0</v>
      </c>
      <c r="AB10" s="48">
        <f t="shared" si="4"/>
        <v>0</v>
      </c>
      <c r="AC10" s="48">
        <f t="shared" si="4"/>
        <v>0</v>
      </c>
      <c r="AD10" s="48">
        <f t="shared" si="4"/>
        <v>0</v>
      </c>
      <c r="AE10" s="49">
        <f t="shared" si="4"/>
        <v>0</v>
      </c>
      <c r="AF10" s="39">
        <f t="shared" si="4"/>
        <v>0</v>
      </c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</row>
    <row r="11" spans="1:191" ht="16.5" hidden="1" thickBot="1" x14ac:dyDescent="0.25">
      <c r="A11" s="40"/>
      <c r="B11" s="50" t="s">
        <v>29</v>
      </c>
      <c r="C11" s="41"/>
      <c r="D11" s="41"/>
      <c r="E11" s="41"/>
      <c r="F11" s="42"/>
      <c r="G11" s="51" t="s">
        <v>30</v>
      </c>
      <c r="H11" s="53"/>
      <c r="I11" s="52"/>
      <c r="J11" s="52"/>
      <c r="K11" s="52">
        <f>+I11+J11</f>
        <v>0</v>
      </c>
      <c r="L11" s="302"/>
      <c r="M11" s="37">
        <f t="shared" si="3"/>
        <v>0</v>
      </c>
      <c r="N11" s="52"/>
      <c r="O11" s="52">
        <f>+M11+N11</f>
        <v>0</v>
      </c>
      <c r="P11" s="53"/>
      <c r="Q11" s="52">
        <f>+O11+P11</f>
        <v>0</v>
      </c>
      <c r="R11" s="53"/>
      <c r="S11" s="52">
        <f>+Q11+R11</f>
        <v>0</v>
      </c>
      <c r="T11" s="53"/>
      <c r="U11" s="52">
        <f>+S11+T11</f>
        <v>0</v>
      </c>
      <c r="V11" s="53"/>
      <c r="W11" s="52">
        <f>+U11+V11</f>
        <v>0</v>
      </c>
      <c r="X11" s="53"/>
      <c r="Y11" s="52">
        <f>+W11+X11</f>
        <v>0</v>
      </c>
      <c r="Z11" s="53"/>
      <c r="AA11" s="52">
        <f>+Y11+Z11</f>
        <v>0</v>
      </c>
      <c r="AB11" s="53"/>
      <c r="AC11" s="52">
        <f>+AA11+AB11</f>
        <v>0</v>
      </c>
      <c r="AD11" s="53"/>
      <c r="AE11" s="54">
        <f>+AC11+AD11</f>
        <v>0</v>
      </c>
      <c r="AF11" s="55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</row>
    <row r="12" spans="1:191" ht="16.5" hidden="1" thickBot="1" x14ac:dyDescent="0.25">
      <c r="A12" s="40" t="s">
        <v>31</v>
      </c>
      <c r="B12" s="41"/>
      <c r="C12" s="41"/>
      <c r="D12" s="41"/>
      <c r="E12" s="41"/>
      <c r="F12" s="42"/>
      <c r="G12" s="43" t="s">
        <v>32</v>
      </c>
      <c r="H12" s="44">
        <f t="shared" ref="H12" si="5">+H13+H18</f>
        <v>0</v>
      </c>
      <c r="I12" s="48">
        <f t="shared" ref="I12:AE12" si="6">+I13+I18</f>
        <v>0</v>
      </c>
      <c r="J12" s="48">
        <f t="shared" si="6"/>
        <v>0</v>
      </c>
      <c r="K12" s="48">
        <f t="shared" si="6"/>
        <v>0</v>
      </c>
      <c r="L12" s="301">
        <f t="shared" si="6"/>
        <v>0</v>
      </c>
      <c r="M12" s="37">
        <f t="shared" si="3"/>
        <v>0</v>
      </c>
      <c r="N12" s="48">
        <f>+N13+N18</f>
        <v>0</v>
      </c>
      <c r="O12" s="44">
        <f t="shared" si="6"/>
        <v>0</v>
      </c>
      <c r="P12" s="44">
        <f t="shared" si="6"/>
        <v>0</v>
      </c>
      <c r="Q12" s="44">
        <f t="shared" si="6"/>
        <v>0</v>
      </c>
      <c r="R12" s="44">
        <f t="shared" si="6"/>
        <v>0</v>
      </c>
      <c r="S12" s="44">
        <f t="shared" si="6"/>
        <v>0</v>
      </c>
      <c r="T12" s="44">
        <f t="shared" si="6"/>
        <v>0</v>
      </c>
      <c r="U12" s="44">
        <f t="shared" si="6"/>
        <v>0</v>
      </c>
      <c r="V12" s="44">
        <f>+V13+V18</f>
        <v>0</v>
      </c>
      <c r="W12" s="44">
        <f t="shared" si="6"/>
        <v>0</v>
      </c>
      <c r="X12" s="44">
        <f>+X13+X18</f>
        <v>0</v>
      </c>
      <c r="Y12" s="44">
        <f t="shared" si="6"/>
        <v>0</v>
      </c>
      <c r="Z12" s="44">
        <f>+Z13+Z18</f>
        <v>0</v>
      </c>
      <c r="AA12" s="44">
        <f t="shared" si="6"/>
        <v>0</v>
      </c>
      <c r="AB12" s="44">
        <f>+AB13+AB18</f>
        <v>0</v>
      </c>
      <c r="AC12" s="44">
        <f t="shared" si="6"/>
        <v>0</v>
      </c>
      <c r="AD12" s="44">
        <f t="shared" si="6"/>
        <v>0</v>
      </c>
      <c r="AE12" s="45">
        <f t="shared" si="6"/>
        <v>0</v>
      </c>
      <c r="AF12" s="46">
        <f>+AF13+AF18</f>
        <v>0</v>
      </c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</row>
    <row r="13" spans="1:191" ht="16.5" hidden="1" thickBot="1" x14ac:dyDescent="0.25">
      <c r="A13" s="40" t="s">
        <v>33</v>
      </c>
      <c r="B13" s="41"/>
      <c r="C13" s="41"/>
      <c r="D13" s="41"/>
      <c r="E13" s="41"/>
      <c r="F13" s="42"/>
      <c r="G13" s="43" t="s">
        <v>34</v>
      </c>
      <c r="H13" s="44">
        <f t="shared" ref="H13" si="7">+H14+H16</f>
        <v>0</v>
      </c>
      <c r="I13" s="48">
        <f t="shared" ref="I13:AE13" si="8">+I14+I16</f>
        <v>0</v>
      </c>
      <c r="J13" s="48">
        <f t="shared" si="8"/>
        <v>0</v>
      </c>
      <c r="K13" s="48">
        <f t="shared" si="8"/>
        <v>0</v>
      </c>
      <c r="L13" s="301">
        <f t="shared" si="8"/>
        <v>0</v>
      </c>
      <c r="M13" s="37">
        <f t="shared" si="3"/>
        <v>0</v>
      </c>
      <c r="N13" s="48">
        <f>+N14+N16</f>
        <v>0</v>
      </c>
      <c r="O13" s="44">
        <f t="shared" si="8"/>
        <v>0</v>
      </c>
      <c r="P13" s="44">
        <f t="shared" si="8"/>
        <v>0</v>
      </c>
      <c r="Q13" s="44">
        <f t="shared" si="8"/>
        <v>0</v>
      </c>
      <c r="R13" s="44">
        <f t="shared" si="8"/>
        <v>0</v>
      </c>
      <c r="S13" s="44">
        <f t="shared" si="8"/>
        <v>0</v>
      </c>
      <c r="T13" s="44">
        <f t="shared" si="8"/>
        <v>0</v>
      </c>
      <c r="U13" s="44">
        <f t="shared" si="8"/>
        <v>0</v>
      </c>
      <c r="V13" s="44">
        <f>+V14+V16</f>
        <v>0</v>
      </c>
      <c r="W13" s="44">
        <f t="shared" si="8"/>
        <v>0</v>
      </c>
      <c r="X13" s="44">
        <f>+X14+X16</f>
        <v>0</v>
      </c>
      <c r="Y13" s="44">
        <f t="shared" si="8"/>
        <v>0</v>
      </c>
      <c r="Z13" s="44">
        <f>+Z14+Z16</f>
        <v>0</v>
      </c>
      <c r="AA13" s="44">
        <f t="shared" si="8"/>
        <v>0</v>
      </c>
      <c r="AB13" s="44">
        <f>+AB14+AB16</f>
        <v>0</v>
      </c>
      <c r="AC13" s="44">
        <f t="shared" si="8"/>
        <v>0</v>
      </c>
      <c r="AD13" s="44">
        <f t="shared" si="8"/>
        <v>0</v>
      </c>
      <c r="AE13" s="45">
        <f t="shared" si="8"/>
        <v>0</v>
      </c>
      <c r="AF13" s="46">
        <f>+AF14+AF16</f>
        <v>0</v>
      </c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</row>
    <row r="14" spans="1:191" s="1" customFormat="1" ht="16.5" hidden="1" thickBot="1" x14ac:dyDescent="0.3">
      <c r="A14" s="40"/>
      <c r="B14" s="41" t="s">
        <v>35</v>
      </c>
      <c r="C14" s="41"/>
      <c r="D14" s="41"/>
      <c r="E14" s="41"/>
      <c r="F14" s="42"/>
      <c r="G14" s="47" t="s">
        <v>36</v>
      </c>
      <c r="H14" s="44">
        <f t="shared" ref="H14:AF14" si="9">+H15</f>
        <v>0</v>
      </c>
      <c r="I14" s="48">
        <f t="shared" si="9"/>
        <v>0</v>
      </c>
      <c r="J14" s="48">
        <f t="shared" si="9"/>
        <v>0</v>
      </c>
      <c r="K14" s="48">
        <f t="shared" si="9"/>
        <v>0</v>
      </c>
      <c r="L14" s="301">
        <f t="shared" si="9"/>
        <v>0</v>
      </c>
      <c r="M14" s="37">
        <f t="shared" si="3"/>
        <v>0</v>
      </c>
      <c r="N14" s="48">
        <f t="shared" si="9"/>
        <v>0</v>
      </c>
      <c r="O14" s="44">
        <f t="shared" si="9"/>
        <v>0</v>
      </c>
      <c r="P14" s="44">
        <f t="shared" si="9"/>
        <v>0</v>
      </c>
      <c r="Q14" s="44">
        <f t="shared" si="9"/>
        <v>0</v>
      </c>
      <c r="R14" s="44">
        <f t="shared" si="9"/>
        <v>0</v>
      </c>
      <c r="S14" s="44">
        <f t="shared" si="9"/>
        <v>0</v>
      </c>
      <c r="T14" s="44">
        <f t="shared" si="9"/>
        <v>0</v>
      </c>
      <c r="U14" s="44">
        <f t="shared" si="9"/>
        <v>0</v>
      </c>
      <c r="V14" s="44">
        <f>+V15</f>
        <v>0</v>
      </c>
      <c r="W14" s="44">
        <f t="shared" si="9"/>
        <v>0</v>
      </c>
      <c r="X14" s="44">
        <f>+X15</f>
        <v>0</v>
      </c>
      <c r="Y14" s="44">
        <f t="shared" si="9"/>
        <v>0</v>
      </c>
      <c r="Z14" s="44">
        <f>+Z15</f>
        <v>0</v>
      </c>
      <c r="AA14" s="44">
        <f t="shared" si="9"/>
        <v>0</v>
      </c>
      <c r="AB14" s="44">
        <f>+AB15</f>
        <v>0</v>
      </c>
      <c r="AC14" s="44">
        <f t="shared" si="9"/>
        <v>0</v>
      </c>
      <c r="AD14" s="44">
        <f t="shared" si="9"/>
        <v>0</v>
      </c>
      <c r="AE14" s="45">
        <f t="shared" si="9"/>
        <v>0</v>
      </c>
      <c r="AF14" s="46">
        <f t="shared" si="9"/>
        <v>0</v>
      </c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</row>
    <row r="15" spans="1:191" ht="16.5" hidden="1" thickBot="1" x14ac:dyDescent="0.25">
      <c r="A15" s="59"/>
      <c r="B15" s="60"/>
      <c r="C15" s="60" t="s">
        <v>37</v>
      </c>
      <c r="D15" s="60"/>
      <c r="E15" s="60"/>
      <c r="F15" s="61"/>
      <c r="G15" s="51" t="s">
        <v>38</v>
      </c>
      <c r="H15" s="63"/>
      <c r="I15" s="62"/>
      <c r="J15" s="63"/>
      <c r="K15" s="62">
        <f>I15+J15</f>
        <v>0</v>
      </c>
      <c r="L15" s="303"/>
      <c r="M15" s="37">
        <f t="shared" si="3"/>
        <v>0</v>
      </c>
      <c r="N15" s="63"/>
      <c r="O15" s="64">
        <f>M15+N15</f>
        <v>0</v>
      </c>
      <c r="P15" s="62"/>
      <c r="Q15" s="64">
        <f>O15+P15</f>
        <v>0</v>
      </c>
      <c r="R15" s="65"/>
      <c r="S15" s="64">
        <f>R15+Q15</f>
        <v>0</v>
      </c>
      <c r="T15" s="65"/>
      <c r="U15" s="64">
        <f>S15+T15</f>
        <v>0</v>
      </c>
      <c r="V15" s="64"/>
      <c r="W15" s="64">
        <f>U15+V15</f>
        <v>0</v>
      </c>
      <c r="X15" s="64"/>
      <c r="Y15" s="64">
        <f>W15+X15</f>
        <v>0</v>
      </c>
      <c r="Z15" s="64"/>
      <c r="AA15" s="64">
        <f>Y15+Z15</f>
        <v>0</v>
      </c>
      <c r="AB15" s="53"/>
      <c r="AC15" s="64">
        <f>AA15+AB15</f>
        <v>0</v>
      </c>
      <c r="AD15" s="64"/>
      <c r="AE15" s="66">
        <f>AC15+AD15</f>
        <v>0</v>
      </c>
      <c r="AF15" s="67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</row>
    <row r="16" spans="1:191" ht="16.5" hidden="1" thickBot="1" x14ac:dyDescent="0.25">
      <c r="A16" s="59"/>
      <c r="B16" s="60" t="s">
        <v>39</v>
      </c>
      <c r="C16" s="60"/>
      <c r="D16" s="60"/>
      <c r="E16" s="60"/>
      <c r="F16" s="61"/>
      <c r="G16" s="51" t="s">
        <v>40</v>
      </c>
      <c r="H16" s="63"/>
      <c r="I16" s="62"/>
      <c r="J16" s="63"/>
      <c r="K16" s="62">
        <f>I16+J16</f>
        <v>0</v>
      </c>
      <c r="L16" s="303"/>
      <c r="M16" s="37">
        <f t="shared" si="3"/>
        <v>0</v>
      </c>
      <c r="N16" s="63"/>
      <c r="O16" s="64">
        <f>M16+N16</f>
        <v>0</v>
      </c>
      <c r="P16" s="62"/>
      <c r="Q16" s="64">
        <f>O16+P16</f>
        <v>0</v>
      </c>
      <c r="R16" s="65"/>
      <c r="S16" s="64">
        <f>R16+Q16</f>
        <v>0</v>
      </c>
      <c r="T16" s="65"/>
      <c r="U16" s="64">
        <f>S16+T16</f>
        <v>0</v>
      </c>
      <c r="V16" s="64"/>
      <c r="W16" s="64">
        <f>U16+V16</f>
        <v>0</v>
      </c>
      <c r="X16" s="64"/>
      <c r="Y16" s="64">
        <f>W16+X16</f>
        <v>0</v>
      </c>
      <c r="Z16" s="64"/>
      <c r="AA16" s="64">
        <f>Y16+Z16</f>
        <v>0</v>
      </c>
      <c r="AB16" s="53"/>
      <c r="AC16" s="64">
        <f>AA16+AB16</f>
        <v>0</v>
      </c>
      <c r="AD16" s="64"/>
      <c r="AE16" s="66">
        <f>AC16+AD16</f>
        <v>0</v>
      </c>
      <c r="AF16" s="67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</row>
    <row r="17" spans="1:191" ht="16.5" hidden="1" thickBot="1" x14ac:dyDescent="0.25">
      <c r="A17" s="59"/>
      <c r="B17" s="60"/>
      <c r="C17" s="60"/>
      <c r="D17" s="60"/>
      <c r="E17" s="60"/>
      <c r="F17" s="61"/>
      <c r="G17" s="68"/>
      <c r="H17" s="70"/>
      <c r="I17" s="69"/>
      <c r="J17" s="70"/>
      <c r="K17" s="69"/>
      <c r="L17" s="304"/>
      <c r="M17" s="37">
        <f t="shared" si="3"/>
        <v>0</v>
      </c>
      <c r="N17" s="70"/>
      <c r="O17" s="64"/>
      <c r="P17" s="69"/>
      <c r="Q17" s="64"/>
      <c r="R17" s="53"/>
      <c r="S17" s="64"/>
      <c r="T17" s="53"/>
      <c r="U17" s="64"/>
      <c r="V17" s="64"/>
      <c r="W17" s="64"/>
      <c r="X17" s="64"/>
      <c r="Y17" s="64"/>
      <c r="Z17" s="64"/>
      <c r="AA17" s="64"/>
      <c r="AB17" s="53"/>
      <c r="AC17" s="64"/>
      <c r="AD17" s="64"/>
      <c r="AE17" s="66"/>
      <c r="AF17" s="67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</row>
    <row r="18" spans="1:191" ht="16.5" hidden="1" thickBot="1" x14ac:dyDescent="0.25">
      <c r="A18" s="40" t="s">
        <v>41</v>
      </c>
      <c r="B18" s="41"/>
      <c r="C18" s="41"/>
      <c r="D18" s="41"/>
      <c r="E18" s="41"/>
      <c r="F18" s="42"/>
      <c r="G18" s="71" t="s">
        <v>42</v>
      </c>
      <c r="H18" s="44">
        <f t="shared" ref="H18:O18" si="10">+H19</f>
        <v>0</v>
      </c>
      <c r="I18" s="48">
        <f t="shared" si="10"/>
        <v>0</v>
      </c>
      <c r="J18" s="44">
        <f t="shared" si="10"/>
        <v>0</v>
      </c>
      <c r="K18" s="48">
        <f t="shared" si="10"/>
        <v>0</v>
      </c>
      <c r="L18" s="301">
        <f>+L19</f>
        <v>0</v>
      </c>
      <c r="M18" s="37">
        <f t="shared" si="3"/>
        <v>0</v>
      </c>
      <c r="N18" s="44">
        <f>+N19</f>
        <v>0</v>
      </c>
      <c r="O18" s="44">
        <f t="shared" si="10"/>
        <v>0</v>
      </c>
      <c r="P18" s="48">
        <f>+P19</f>
        <v>0</v>
      </c>
      <c r="Q18" s="44">
        <f t="shared" ref="Q18:AF18" si="11">+Q19</f>
        <v>0</v>
      </c>
      <c r="R18" s="44">
        <f>+R19</f>
        <v>0</v>
      </c>
      <c r="S18" s="44">
        <f t="shared" si="11"/>
        <v>0</v>
      </c>
      <c r="T18" s="44">
        <f>+T19</f>
        <v>0</v>
      </c>
      <c r="U18" s="44">
        <f t="shared" si="11"/>
        <v>0</v>
      </c>
      <c r="V18" s="44">
        <f>+V19</f>
        <v>0</v>
      </c>
      <c r="W18" s="44">
        <f t="shared" si="11"/>
        <v>0</v>
      </c>
      <c r="X18" s="44">
        <f>+X19</f>
        <v>0</v>
      </c>
      <c r="Y18" s="44">
        <f t="shared" si="11"/>
        <v>0</v>
      </c>
      <c r="Z18" s="44">
        <f>+Z19</f>
        <v>0</v>
      </c>
      <c r="AA18" s="44">
        <f t="shared" si="11"/>
        <v>0</v>
      </c>
      <c r="AB18" s="44">
        <f>+AB19</f>
        <v>0</v>
      </c>
      <c r="AC18" s="44">
        <f t="shared" si="11"/>
        <v>0</v>
      </c>
      <c r="AD18" s="44">
        <f t="shared" si="11"/>
        <v>0</v>
      </c>
      <c r="AE18" s="45">
        <f t="shared" si="11"/>
        <v>0</v>
      </c>
      <c r="AF18" s="46">
        <f t="shared" si="11"/>
        <v>0</v>
      </c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</row>
    <row r="19" spans="1:191" s="1" customFormat="1" ht="16.5" hidden="1" thickBot="1" x14ac:dyDescent="0.3">
      <c r="A19" s="40"/>
      <c r="B19" s="41" t="s">
        <v>35</v>
      </c>
      <c r="C19" s="41"/>
      <c r="D19" s="41"/>
      <c r="E19" s="41"/>
      <c r="F19" s="42"/>
      <c r="G19" s="43" t="s">
        <v>43</v>
      </c>
      <c r="H19" s="44">
        <f>+H20+H22+H23+H24</f>
        <v>0</v>
      </c>
      <c r="I19" s="48">
        <f>+I20+I22+I23+I24</f>
        <v>0</v>
      </c>
      <c r="J19" s="48">
        <f t="shared" ref="J19:AE19" si="12">+J20+J22+J23+J24</f>
        <v>0</v>
      </c>
      <c r="K19" s="48">
        <f t="shared" si="12"/>
        <v>0</v>
      </c>
      <c r="L19" s="301">
        <f t="shared" si="12"/>
        <v>0</v>
      </c>
      <c r="M19" s="37">
        <f t="shared" si="3"/>
        <v>0</v>
      </c>
      <c r="N19" s="48">
        <f t="shared" si="12"/>
        <v>0</v>
      </c>
      <c r="O19" s="48">
        <f t="shared" si="12"/>
        <v>0</v>
      </c>
      <c r="P19" s="48">
        <f t="shared" si="12"/>
        <v>0</v>
      </c>
      <c r="Q19" s="48">
        <f t="shared" si="12"/>
        <v>0</v>
      </c>
      <c r="R19" s="48">
        <f t="shared" si="12"/>
        <v>0</v>
      </c>
      <c r="S19" s="48">
        <f t="shared" si="12"/>
        <v>0</v>
      </c>
      <c r="T19" s="48">
        <f t="shared" si="12"/>
        <v>0</v>
      </c>
      <c r="U19" s="48">
        <f t="shared" si="12"/>
        <v>0</v>
      </c>
      <c r="V19" s="48">
        <f t="shared" si="12"/>
        <v>0</v>
      </c>
      <c r="W19" s="48">
        <f t="shared" si="12"/>
        <v>0</v>
      </c>
      <c r="X19" s="48">
        <f t="shared" si="12"/>
        <v>0</v>
      </c>
      <c r="Y19" s="48">
        <f t="shared" si="12"/>
        <v>0</v>
      </c>
      <c r="Z19" s="48">
        <f t="shared" si="12"/>
        <v>0</v>
      </c>
      <c r="AA19" s="48">
        <f t="shared" si="12"/>
        <v>0</v>
      </c>
      <c r="AB19" s="48">
        <f t="shared" si="12"/>
        <v>0</v>
      </c>
      <c r="AC19" s="48">
        <f t="shared" si="12"/>
        <v>0</v>
      </c>
      <c r="AD19" s="48">
        <f t="shared" si="12"/>
        <v>0</v>
      </c>
      <c r="AE19" s="49">
        <f t="shared" si="12"/>
        <v>0</v>
      </c>
      <c r="AF19" s="39">
        <f>+AF20+AF22+AF23+AF24</f>
        <v>0</v>
      </c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</row>
    <row r="20" spans="1:191" ht="16.5" hidden="1" thickBot="1" x14ac:dyDescent="0.25">
      <c r="A20" s="59"/>
      <c r="B20" s="60"/>
      <c r="C20" s="60" t="s">
        <v>37</v>
      </c>
      <c r="D20" s="60"/>
      <c r="E20" s="60"/>
      <c r="F20" s="61"/>
      <c r="G20" s="68" t="s">
        <v>44</v>
      </c>
      <c r="H20" s="70"/>
      <c r="I20" s="69"/>
      <c r="J20" s="70"/>
      <c r="K20" s="62">
        <f>I20+J20</f>
        <v>0</v>
      </c>
      <c r="L20" s="304"/>
      <c r="M20" s="37">
        <f t="shared" si="3"/>
        <v>0</v>
      </c>
      <c r="N20" s="70"/>
      <c r="O20" s="64">
        <f>M20+N20</f>
        <v>0</v>
      </c>
      <c r="P20" s="69"/>
      <c r="Q20" s="64">
        <f>O20+P20</f>
        <v>0</v>
      </c>
      <c r="R20" s="53"/>
      <c r="S20" s="64">
        <f>R20+Q20</f>
        <v>0</v>
      </c>
      <c r="T20" s="53"/>
      <c r="U20" s="64">
        <f>S20+T20</f>
        <v>0</v>
      </c>
      <c r="V20" s="64"/>
      <c r="W20" s="64">
        <f>U20+V20</f>
        <v>0</v>
      </c>
      <c r="X20" s="64"/>
      <c r="Y20" s="64">
        <f>W20+X20</f>
        <v>0</v>
      </c>
      <c r="Z20" s="64"/>
      <c r="AA20" s="64">
        <f>Y20+Z20</f>
        <v>0</v>
      </c>
      <c r="AB20" s="53"/>
      <c r="AC20" s="64">
        <f>AA20+AB20</f>
        <v>0</v>
      </c>
      <c r="AD20" s="64"/>
      <c r="AE20" s="66">
        <f>AC20+AD20</f>
        <v>0</v>
      </c>
      <c r="AF20" s="67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</row>
    <row r="21" spans="1:191" ht="16.5" hidden="1" thickBot="1" x14ac:dyDescent="0.25">
      <c r="A21" s="59"/>
      <c r="B21" s="60"/>
      <c r="C21" s="60"/>
      <c r="D21" s="60"/>
      <c r="E21" s="60"/>
      <c r="F21" s="61"/>
      <c r="G21" s="68"/>
      <c r="H21" s="70"/>
      <c r="I21" s="69"/>
      <c r="J21" s="70"/>
      <c r="K21" s="62">
        <f>I21+J21</f>
        <v>0</v>
      </c>
      <c r="L21" s="304"/>
      <c r="M21" s="37">
        <f t="shared" si="3"/>
        <v>0</v>
      </c>
      <c r="N21" s="70"/>
      <c r="O21" s="64">
        <f>M21+N21</f>
        <v>0</v>
      </c>
      <c r="P21" s="69"/>
      <c r="Q21" s="64"/>
      <c r="R21" s="53"/>
      <c r="S21" s="64"/>
      <c r="T21" s="53"/>
      <c r="U21" s="64"/>
      <c r="V21" s="64"/>
      <c r="W21" s="64"/>
      <c r="X21" s="64"/>
      <c r="Y21" s="64"/>
      <c r="Z21" s="64"/>
      <c r="AA21" s="64"/>
      <c r="AB21" s="53"/>
      <c r="AC21" s="64"/>
      <c r="AD21" s="64"/>
      <c r="AE21" s="66"/>
      <c r="AF21" s="67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</row>
    <row r="22" spans="1:191" ht="16.5" hidden="1" thickBot="1" x14ac:dyDescent="0.25">
      <c r="A22" s="59"/>
      <c r="B22" s="60"/>
      <c r="C22" s="60" t="s">
        <v>35</v>
      </c>
      <c r="D22" s="60"/>
      <c r="E22" s="60"/>
      <c r="F22" s="61"/>
      <c r="G22" s="68" t="s">
        <v>45</v>
      </c>
      <c r="H22" s="70"/>
      <c r="I22" s="69"/>
      <c r="J22" s="70"/>
      <c r="K22" s="62">
        <f>I22+J22</f>
        <v>0</v>
      </c>
      <c r="L22" s="304"/>
      <c r="M22" s="37">
        <f t="shared" si="3"/>
        <v>0</v>
      </c>
      <c r="N22" s="70"/>
      <c r="O22" s="64">
        <f>M22+N22</f>
        <v>0</v>
      </c>
      <c r="P22" s="69"/>
      <c r="Q22" s="64">
        <f>O22+P22</f>
        <v>0</v>
      </c>
      <c r="R22" s="53"/>
      <c r="S22" s="64">
        <f>R22+Q22</f>
        <v>0</v>
      </c>
      <c r="T22" s="53"/>
      <c r="U22" s="64">
        <f>S22+T22</f>
        <v>0</v>
      </c>
      <c r="V22" s="64"/>
      <c r="W22" s="64">
        <f>U22+V22</f>
        <v>0</v>
      </c>
      <c r="X22" s="64"/>
      <c r="Y22" s="64">
        <f>W22+X22</f>
        <v>0</v>
      </c>
      <c r="Z22" s="64"/>
      <c r="AA22" s="64">
        <f>Y22+Z22</f>
        <v>0</v>
      </c>
      <c r="AB22" s="53"/>
      <c r="AC22" s="64">
        <f>AA22+AB22</f>
        <v>0</v>
      </c>
      <c r="AD22" s="64"/>
      <c r="AE22" s="66">
        <f>AC22+AD22</f>
        <v>0</v>
      </c>
      <c r="AF22" s="67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</row>
    <row r="23" spans="1:191" ht="16.5" hidden="1" thickBot="1" x14ac:dyDescent="0.25">
      <c r="A23" s="59"/>
      <c r="B23" s="60"/>
      <c r="C23" s="60"/>
      <c r="D23" s="60"/>
      <c r="E23" s="60"/>
      <c r="F23" s="61"/>
      <c r="G23" s="68" t="s">
        <v>46</v>
      </c>
      <c r="H23" s="70"/>
      <c r="I23" s="69"/>
      <c r="J23" s="70"/>
      <c r="K23" s="62">
        <f>I23+J23</f>
        <v>0</v>
      </c>
      <c r="L23" s="304"/>
      <c r="M23" s="37">
        <f t="shared" si="3"/>
        <v>0</v>
      </c>
      <c r="N23" s="70"/>
      <c r="O23" s="64">
        <f>M23+N23</f>
        <v>0</v>
      </c>
      <c r="P23" s="69"/>
      <c r="Q23" s="64">
        <f>O23+P23</f>
        <v>0</v>
      </c>
      <c r="R23" s="53"/>
      <c r="S23" s="64">
        <f>R23+Q23</f>
        <v>0</v>
      </c>
      <c r="T23" s="53"/>
      <c r="U23" s="64">
        <f>S23+T23</f>
        <v>0</v>
      </c>
      <c r="V23" s="64"/>
      <c r="W23" s="64">
        <f>U23+V23</f>
        <v>0</v>
      </c>
      <c r="X23" s="64"/>
      <c r="Y23" s="64">
        <f>+W23+X23</f>
        <v>0</v>
      </c>
      <c r="Z23" s="64"/>
      <c r="AA23" s="64">
        <f>Y23+Z23</f>
        <v>0</v>
      </c>
      <c r="AB23" s="53"/>
      <c r="AC23" s="64">
        <f>AA23+AB23</f>
        <v>0</v>
      </c>
      <c r="AD23" s="64"/>
      <c r="AE23" s="66">
        <f>AC23+AD23</f>
        <v>0</v>
      </c>
      <c r="AF23" s="67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</row>
    <row r="24" spans="1:191" ht="16.5" hidden="1" thickBot="1" x14ac:dyDescent="0.25">
      <c r="A24" s="59"/>
      <c r="B24" s="60"/>
      <c r="C24" s="60"/>
      <c r="D24" s="60"/>
      <c r="E24" s="60"/>
      <c r="F24" s="61"/>
      <c r="G24" s="68" t="s">
        <v>47</v>
      </c>
      <c r="H24" s="70"/>
      <c r="I24" s="69"/>
      <c r="J24" s="70"/>
      <c r="K24" s="62">
        <f>I24+J24</f>
        <v>0</v>
      </c>
      <c r="L24" s="304"/>
      <c r="M24" s="37">
        <f t="shared" si="3"/>
        <v>0</v>
      </c>
      <c r="N24" s="70"/>
      <c r="O24" s="64">
        <f>M24+N24</f>
        <v>0</v>
      </c>
      <c r="P24" s="69"/>
      <c r="Q24" s="64">
        <f>O24+P24</f>
        <v>0</v>
      </c>
      <c r="R24" s="53"/>
      <c r="S24" s="64">
        <f>R24+Q24</f>
        <v>0</v>
      </c>
      <c r="T24" s="53"/>
      <c r="U24" s="64">
        <f>S24+T24</f>
        <v>0</v>
      </c>
      <c r="V24" s="64"/>
      <c r="W24" s="64">
        <f>U24+V24</f>
        <v>0</v>
      </c>
      <c r="X24" s="64"/>
      <c r="Y24" s="64">
        <f>+W24+X24</f>
        <v>0</v>
      </c>
      <c r="Z24" s="64"/>
      <c r="AA24" s="64">
        <f>Y24+Z24</f>
        <v>0</v>
      </c>
      <c r="AB24" s="53"/>
      <c r="AC24" s="64">
        <f>AA24+AB24</f>
        <v>0</v>
      </c>
      <c r="AD24" s="64"/>
      <c r="AE24" s="66">
        <f>AC24+AD24</f>
        <v>0</v>
      </c>
      <c r="AF24" s="67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</row>
    <row r="25" spans="1:191" ht="20.100000000000001" hidden="1" customHeight="1" thickBot="1" x14ac:dyDescent="0.25">
      <c r="A25" s="40" t="s">
        <v>48</v>
      </c>
      <c r="B25" s="41" t="s">
        <v>24</v>
      </c>
      <c r="C25" s="41"/>
      <c r="D25" s="41"/>
      <c r="E25" s="41"/>
      <c r="F25" s="42"/>
      <c r="G25" s="43" t="s">
        <v>49</v>
      </c>
      <c r="H25" s="44">
        <f t="shared" ref="H25" si="13">+H26+H30</f>
        <v>0</v>
      </c>
      <c r="I25" s="48">
        <f t="shared" ref="I25:AE25" si="14">+I26+I30</f>
        <v>0</v>
      </c>
      <c r="J25" s="44">
        <f t="shared" si="14"/>
        <v>0</v>
      </c>
      <c r="K25" s="48">
        <f t="shared" si="14"/>
        <v>0</v>
      </c>
      <c r="L25" s="301">
        <f t="shared" si="14"/>
        <v>0</v>
      </c>
      <c r="M25" s="37">
        <f t="shared" si="3"/>
        <v>0</v>
      </c>
      <c r="N25" s="44">
        <f t="shared" si="14"/>
        <v>0</v>
      </c>
      <c r="O25" s="44">
        <f t="shared" si="14"/>
        <v>0</v>
      </c>
      <c r="P25" s="48">
        <f>+P26+P30</f>
        <v>0</v>
      </c>
      <c r="Q25" s="44">
        <f t="shared" si="14"/>
        <v>0</v>
      </c>
      <c r="R25" s="44">
        <f>+R26+R30</f>
        <v>0</v>
      </c>
      <c r="S25" s="44">
        <f t="shared" si="14"/>
        <v>0</v>
      </c>
      <c r="T25" s="44">
        <f>+T26+T30</f>
        <v>0</v>
      </c>
      <c r="U25" s="44">
        <f t="shared" si="14"/>
        <v>0</v>
      </c>
      <c r="V25" s="44">
        <f>+V26+V30</f>
        <v>0</v>
      </c>
      <c r="W25" s="44">
        <f t="shared" si="14"/>
        <v>0</v>
      </c>
      <c r="X25" s="44">
        <f>+X26+X30</f>
        <v>0</v>
      </c>
      <c r="Y25" s="44">
        <f t="shared" si="14"/>
        <v>0</v>
      </c>
      <c r="Z25" s="44">
        <f>+Z26+Z30</f>
        <v>0</v>
      </c>
      <c r="AA25" s="44">
        <f t="shared" si="14"/>
        <v>0</v>
      </c>
      <c r="AB25" s="44">
        <f>+AB26+AB30</f>
        <v>0</v>
      </c>
      <c r="AC25" s="44">
        <f t="shared" si="14"/>
        <v>0</v>
      </c>
      <c r="AD25" s="44">
        <f t="shared" si="14"/>
        <v>0</v>
      </c>
      <c r="AE25" s="45">
        <f t="shared" si="14"/>
        <v>0</v>
      </c>
      <c r="AF25" s="46">
        <f>+AF26+AF30</f>
        <v>0</v>
      </c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</row>
    <row r="26" spans="1:191" ht="16.5" hidden="1" thickBot="1" x14ac:dyDescent="0.25">
      <c r="A26" s="40" t="s">
        <v>50</v>
      </c>
      <c r="B26" s="41"/>
      <c r="C26" s="41"/>
      <c r="D26" s="41"/>
      <c r="E26" s="41"/>
      <c r="F26" s="42"/>
      <c r="G26" s="43" t="s">
        <v>51</v>
      </c>
      <c r="H26" s="44">
        <f t="shared" ref="H26:AF26" si="15">+H27</f>
        <v>0</v>
      </c>
      <c r="I26" s="48">
        <f t="shared" si="15"/>
        <v>0</v>
      </c>
      <c r="J26" s="44">
        <f t="shared" si="15"/>
        <v>0</v>
      </c>
      <c r="K26" s="48">
        <f t="shared" si="15"/>
        <v>0</v>
      </c>
      <c r="L26" s="301">
        <f t="shared" si="15"/>
        <v>0</v>
      </c>
      <c r="M26" s="37">
        <f t="shared" si="3"/>
        <v>0</v>
      </c>
      <c r="N26" s="44">
        <f t="shared" si="15"/>
        <v>0</v>
      </c>
      <c r="O26" s="44">
        <f t="shared" si="15"/>
        <v>0</v>
      </c>
      <c r="P26" s="48">
        <f>+P27</f>
        <v>0</v>
      </c>
      <c r="Q26" s="44">
        <f t="shared" si="15"/>
        <v>0</v>
      </c>
      <c r="R26" s="44">
        <f>+R27</f>
        <v>0</v>
      </c>
      <c r="S26" s="44">
        <f t="shared" si="15"/>
        <v>0</v>
      </c>
      <c r="T26" s="44">
        <f>+T27</f>
        <v>0</v>
      </c>
      <c r="U26" s="44">
        <f t="shared" si="15"/>
        <v>0</v>
      </c>
      <c r="V26" s="44">
        <f>+V27</f>
        <v>0</v>
      </c>
      <c r="W26" s="44">
        <f t="shared" si="15"/>
        <v>0</v>
      </c>
      <c r="X26" s="44">
        <f>+X27</f>
        <v>0</v>
      </c>
      <c r="Y26" s="44">
        <f t="shared" si="15"/>
        <v>0</v>
      </c>
      <c r="Z26" s="44">
        <f>+Z27</f>
        <v>0</v>
      </c>
      <c r="AA26" s="44">
        <f t="shared" si="15"/>
        <v>0</v>
      </c>
      <c r="AB26" s="44">
        <f>+AB27</f>
        <v>0</v>
      </c>
      <c r="AC26" s="44">
        <f t="shared" si="15"/>
        <v>0</v>
      </c>
      <c r="AD26" s="44">
        <f t="shared" si="15"/>
        <v>0</v>
      </c>
      <c r="AE26" s="45">
        <f t="shared" si="15"/>
        <v>0</v>
      </c>
      <c r="AF26" s="46">
        <f t="shared" si="15"/>
        <v>0</v>
      </c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</row>
    <row r="27" spans="1:191" ht="16.5" hidden="1" thickBot="1" x14ac:dyDescent="0.25">
      <c r="A27" s="40" t="s">
        <v>52</v>
      </c>
      <c r="B27" s="41"/>
      <c r="C27" s="41"/>
      <c r="D27" s="41"/>
      <c r="E27" s="41"/>
      <c r="F27" s="42"/>
      <c r="G27" s="43" t="s">
        <v>53</v>
      </c>
      <c r="H27" s="44">
        <f t="shared" ref="H27" si="16">+H28+H29</f>
        <v>0</v>
      </c>
      <c r="I27" s="48">
        <f t="shared" ref="I27:AE27" si="17">+I28+I29</f>
        <v>0</v>
      </c>
      <c r="J27" s="44">
        <f t="shared" si="17"/>
        <v>0</v>
      </c>
      <c r="K27" s="48">
        <f t="shared" si="17"/>
        <v>0</v>
      </c>
      <c r="L27" s="301">
        <f t="shared" si="17"/>
        <v>0</v>
      </c>
      <c r="M27" s="37">
        <f t="shared" si="3"/>
        <v>0</v>
      </c>
      <c r="N27" s="44">
        <f t="shared" si="17"/>
        <v>0</v>
      </c>
      <c r="O27" s="44">
        <f t="shared" si="17"/>
        <v>0</v>
      </c>
      <c r="P27" s="48">
        <f>+P28+P29</f>
        <v>0</v>
      </c>
      <c r="Q27" s="44">
        <f t="shared" si="17"/>
        <v>0</v>
      </c>
      <c r="R27" s="44">
        <f>+R28+R29</f>
        <v>0</v>
      </c>
      <c r="S27" s="44">
        <f t="shared" si="17"/>
        <v>0</v>
      </c>
      <c r="T27" s="44">
        <f>+T28+T29</f>
        <v>0</v>
      </c>
      <c r="U27" s="44">
        <f t="shared" si="17"/>
        <v>0</v>
      </c>
      <c r="V27" s="44">
        <f>+V28+V29</f>
        <v>0</v>
      </c>
      <c r="W27" s="44">
        <f t="shared" si="17"/>
        <v>0</v>
      </c>
      <c r="X27" s="44">
        <f>+X28+X29</f>
        <v>0</v>
      </c>
      <c r="Y27" s="44">
        <f t="shared" si="17"/>
        <v>0</v>
      </c>
      <c r="Z27" s="44">
        <f>+Z28+Z29</f>
        <v>0</v>
      </c>
      <c r="AA27" s="44">
        <f t="shared" si="17"/>
        <v>0</v>
      </c>
      <c r="AB27" s="44">
        <f>+AB28+AB29</f>
        <v>0</v>
      </c>
      <c r="AC27" s="44">
        <f t="shared" si="17"/>
        <v>0</v>
      </c>
      <c r="AD27" s="44">
        <f t="shared" si="17"/>
        <v>0</v>
      </c>
      <c r="AE27" s="45">
        <f t="shared" si="17"/>
        <v>0</v>
      </c>
      <c r="AF27" s="46">
        <f>+AF28+AF29</f>
        <v>0</v>
      </c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</row>
    <row r="28" spans="1:191" ht="16.5" hidden="1" thickBot="1" x14ac:dyDescent="0.25">
      <c r="A28" s="59"/>
      <c r="B28" s="60" t="s">
        <v>54</v>
      </c>
      <c r="C28" s="60"/>
      <c r="D28" s="60"/>
      <c r="E28" s="60"/>
      <c r="F28" s="61"/>
      <c r="G28" s="51" t="s">
        <v>55</v>
      </c>
      <c r="H28" s="63"/>
      <c r="I28" s="62"/>
      <c r="J28" s="63"/>
      <c r="K28" s="62">
        <f>I28+J28</f>
        <v>0</v>
      </c>
      <c r="L28" s="303"/>
      <c r="M28" s="37">
        <f t="shared" si="3"/>
        <v>0</v>
      </c>
      <c r="N28" s="63"/>
      <c r="O28" s="64">
        <f>M28+N28</f>
        <v>0</v>
      </c>
      <c r="P28" s="62"/>
      <c r="Q28" s="64">
        <f>O28+P28</f>
        <v>0</v>
      </c>
      <c r="R28" s="65"/>
      <c r="S28" s="64">
        <f>R28+Q28</f>
        <v>0</v>
      </c>
      <c r="T28" s="65"/>
      <c r="U28" s="64">
        <f>S28+T28</f>
        <v>0</v>
      </c>
      <c r="V28" s="64"/>
      <c r="W28" s="64">
        <f>U28+V28</f>
        <v>0</v>
      </c>
      <c r="X28" s="64"/>
      <c r="Y28" s="64">
        <f>W28+X28</f>
        <v>0</v>
      </c>
      <c r="Z28" s="64"/>
      <c r="AA28" s="64">
        <f>Y28+Z28</f>
        <v>0</v>
      </c>
      <c r="AB28" s="53"/>
      <c r="AC28" s="64">
        <f>AA28+AB28</f>
        <v>0</v>
      </c>
      <c r="AD28" s="64"/>
      <c r="AE28" s="66">
        <f>AC28+AD28</f>
        <v>0</v>
      </c>
      <c r="AF28" s="67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</row>
    <row r="29" spans="1:191" ht="16.5" hidden="1" thickBot="1" x14ac:dyDescent="0.25">
      <c r="A29" s="59"/>
      <c r="B29" s="60" t="s">
        <v>24</v>
      </c>
      <c r="C29" s="60"/>
      <c r="D29" s="60"/>
      <c r="E29" s="60"/>
      <c r="F29" s="61"/>
      <c r="G29" s="51" t="s">
        <v>56</v>
      </c>
      <c r="H29" s="63"/>
      <c r="I29" s="62"/>
      <c r="J29" s="63"/>
      <c r="K29" s="62">
        <f>I29+J29</f>
        <v>0</v>
      </c>
      <c r="L29" s="303"/>
      <c r="M29" s="37">
        <f t="shared" si="3"/>
        <v>0</v>
      </c>
      <c r="N29" s="63"/>
      <c r="O29" s="64">
        <f>M29+N29</f>
        <v>0</v>
      </c>
      <c r="P29" s="62"/>
      <c r="Q29" s="64">
        <f>O29+P29</f>
        <v>0</v>
      </c>
      <c r="R29" s="65"/>
      <c r="S29" s="64">
        <f>R29+Q29</f>
        <v>0</v>
      </c>
      <c r="T29" s="65"/>
      <c r="U29" s="64">
        <f>S29+T29</f>
        <v>0</v>
      </c>
      <c r="V29" s="64"/>
      <c r="W29" s="64">
        <f>U29+V29</f>
        <v>0</v>
      </c>
      <c r="X29" s="64"/>
      <c r="Y29" s="64">
        <f>W29+X29</f>
        <v>0</v>
      </c>
      <c r="Z29" s="64"/>
      <c r="AA29" s="64">
        <f>Y29+Z29</f>
        <v>0</v>
      </c>
      <c r="AB29" s="53"/>
      <c r="AC29" s="64">
        <f>AA29+AB29</f>
        <v>0</v>
      </c>
      <c r="AD29" s="64"/>
      <c r="AE29" s="66">
        <f>AC29+AD29</f>
        <v>0</v>
      </c>
      <c r="AF29" s="67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</row>
    <row r="30" spans="1:191" ht="16.5" hidden="1" thickBot="1" x14ac:dyDescent="0.25">
      <c r="A30" s="40" t="s">
        <v>57</v>
      </c>
      <c r="B30" s="41"/>
      <c r="C30" s="41"/>
      <c r="D30" s="41"/>
      <c r="E30" s="41"/>
      <c r="F30" s="42"/>
      <c r="G30" s="72" t="s">
        <v>58</v>
      </c>
      <c r="H30" s="44">
        <f t="shared" ref="H30:AF30" si="18">+H31</f>
        <v>0</v>
      </c>
      <c r="I30" s="48">
        <f t="shared" si="18"/>
        <v>0</v>
      </c>
      <c r="J30" s="44">
        <f t="shared" si="18"/>
        <v>0</v>
      </c>
      <c r="K30" s="48">
        <f t="shared" si="18"/>
        <v>0</v>
      </c>
      <c r="L30" s="301">
        <f t="shared" si="18"/>
        <v>0</v>
      </c>
      <c r="M30" s="37">
        <f t="shared" si="3"/>
        <v>0</v>
      </c>
      <c r="N30" s="44">
        <f t="shared" si="18"/>
        <v>0</v>
      </c>
      <c r="O30" s="44">
        <f t="shared" si="18"/>
        <v>0</v>
      </c>
      <c r="P30" s="48">
        <f>+P31</f>
        <v>0</v>
      </c>
      <c r="Q30" s="44">
        <f t="shared" si="18"/>
        <v>0</v>
      </c>
      <c r="R30" s="44">
        <f>+R31</f>
        <v>0</v>
      </c>
      <c r="S30" s="44">
        <f t="shared" si="18"/>
        <v>0</v>
      </c>
      <c r="T30" s="44">
        <f>+T31</f>
        <v>0</v>
      </c>
      <c r="U30" s="44">
        <f t="shared" si="18"/>
        <v>0</v>
      </c>
      <c r="V30" s="44">
        <f>+V31</f>
        <v>0</v>
      </c>
      <c r="W30" s="44">
        <f t="shared" si="18"/>
        <v>0</v>
      </c>
      <c r="X30" s="44">
        <f>+X31</f>
        <v>0</v>
      </c>
      <c r="Y30" s="44">
        <f t="shared" si="18"/>
        <v>0</v>
      </c>
      <c r="Z30" s="44">
        <f>+Z31</f>
        <v>0</v>
      </c>
      <c r="AA30" s="44">
        <f t="shared" si="18"/>
        <v>0</v>
      </c>
      <c r="AB30" s="44">
        <f>+AB31</f>
        <v>0</v>
      </c>
      <c r="AC30" s="44">
        <f t="shared" si="18"/>
        <v>0</v>
      </c>
      <c r="AD30" s="44">
        <f t="shared" si="18"/>
        <v>0</v>
      </c>
      <c r="AE30" s="45">
        <f t="shared" si="18"/>
        <v>0</v>
      </c>
      <c r="AF30" s="46">
        <f t="shared" si="18"/>
        <v>0</v>
      </c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</row>
    <row r="31" spans="1:191" ht="16.5" hidden="1" thickBot="1" x14ac:dyDescent="0.25">
      <c r="A31" s="40" t="s">
        <v>59</v>
      </c>
      <c r="B31" s="41"/>
      <c r="C31" s="41"/>
      <c r="D31" s="41"/>
      <c r="E31" s="41"/>
      <c r="F31" s="42"/>
      <c r="G31" s="72" t="s">
        <v>60</v>
      </c>
      <c r="H31" s="44">
        <f>+H32+H35+H33+H34</f>
        <v>0</v>
      </c>
      <c r="I31" s="48">
        <f>+I32+I35+I33+I34</f>
        <v>0</v>
      </c>
      <c r="J31" s="48">
        <f t="shared" ref="J31:AE31" si="19">+J32+J35+J33+J34</f>
        <v>0</v>
      </c>
      <c r="K31" s="48">
        <f t="shared" si="19"/>
        <v>0</v>
      </c>
      <c r="L31" s="301">
        <f t="shared" si="19"/>
        <v>0</v>
      </c>
      <c r="M31" s="37">
        <f t="shared" si="3"/>
        <v>0</v>
      </c>
      <c r="N31" s="48">
        <f t="shared" si="19"/>
        <v>0</v>
      </c>
      <c r="O31" s="48">
        <f t="shared" si="19"/>
        <v>0</v>
      </c>
      <c r="P31" s="48">
        <f t="shared" si="19"/>
        <v>0</v>
      </c>
      <c r="Q31" s="48">
        <f t="shared" si="19"/>
        <v>0</v>
      </c>
      <c r="R31" s="48">
        <f t="shared" si="19"/>
        <v>0</v>
      </c>
      <c r="S31" s="48">
        <f t="shared" si="19"/>
        <v>0</v>
      </c>
      <c r="T31" s="48">
        <f t="shared" si="19"/>
        <v>0</v>
      </c>
      <c r="U31" s="48">
        <f t="shared" si="19"/>
        <v>0</v>
      </c>
      <c r="V31" s="48">
        <f t="shared" si="19"/>
        <v>0</v>
      </c>
      <c r="W31" s="48">
        <f t="shared" si="19"/>
        <v>0</v>
      </c>
      <c r="X31" s="48">
        <f t="shared" si="19"/>
        <v>0</v>
      </c>
      <c r="Y31" s="48">
        <f t="shared" si="19"/>
        <v>0</v>
      </c>
      <c r="Z31" s="48">
        <f t="shared" si="19"/>
        <v>0</v>
      </c>
      <c r="AA31" s="48">
        <f t="shared" si="19"/>
        <v>0</v>
      </c>
      <c r="AB31" s="48">
        <f t="shared" si="19"/>
        <v>0</v>
      </c>
      <c r="AC31" s="48">
        <f t="shared" si="19"/>
        <v>0</v>
      </c>
      <c r="AD31" s="48">
        <f t="shared" si="19"/>
        <v>0</v>
      </c>
      <c r="AE31" s="49">
        <f t="shared" si="19"/>
        <v>0</v>
      </c>
      <c r="AF31" s="46">
        <f>+AF32+AF35</f>
        <v>0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</row>
    <row r="32" spans="1:191" ht="16.5" hidden="1" thickBot="1" x14ac:dyDescent="0.25">
      <c r="A32" s="59"/>
      <c r="B32" s="60">
        <v>12</v>
      </c>
      <c r="C32" s="60"/>
      <c r="D32" s="60"/>
      <c r="E32" s="60"/>
      <c r="F32" s="61"/>
      <c r="G32" s="73" t="s">
        <v>61</v>
      </c>
      <c r="H32" s="63"/>
      <c r="I32" s="62"/>
      <c r="J32" s="63"/>
      <c r="K32" s="62">
        <f>I32+J32</f>
        <v>0</v>
      </c>
      <c r="L32" s="303"/>
      <c r="M32" s="37">
        <f t="shared" si="3"/>
        <v>0</v>
      </c>
      <c r="N32" s="63"/>
      <c r="O32" s="64">
        <f>M32+N32</f>
        <v>0</v>
      </c>
      <c r="P32" s="62"/>
      <c r="Q32" s="64">
        <f>O32+P32</f>
        <v>0</v>
      </c>
      <c r="R32" s="65"/>
      <c r="S32" s="64">
        <f>R32+Q32</f>
        <v>0</v>
      </c>
      <c r="T32" s="65"/>
      <c r="U32" s="64">
        <f>S32+T32</f>
        <v>0</v>
      </c>
      <c r="V32" s="64"/>
      <c r="W32" s="64">
        <f>U32+V32</f>
        <v>0</v>
      </c>
      <c r="X32" s="64"/>
      <c r="Y32" s="64">
        <f>W32+X32</f>
        <v>0</v>
      </c>
      <c r="Z32" s="64"/>
      <c r="AA32" s="64">
        <f>Y32+Z32</f>
        <v>0</v>
      </c>
      <c r="AB32" s="53"/>
      <c r="AC32" s="64">
        <f>AA32+AB32</f>
        <v>0</v>
      </c>
      <c r="AD32" s="64"/>
      <c r="AE32" s="66">
        <f>AC32+AD32</f>
        <v>0</v>
      </c>
      <c r="AF32" s="67"/>
      <c r="AG32" s="14" t="s">
        <v>62</v>
      </c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</row>
    <row r="33" spans="1:191" ht="16.5" hidden="1" thickBot="1" x14ac:dyDescent="0.25">
      <c r="A33" s="59"/>
      <c r="B33" s="60">
        <v>24</v>
      </c>
      <c r="C33" s="60"/>
      <c r="D33" s="60"/>
      <c r="E33" s="60"/>
      <c r="F33" s="61"/>
      <c r="G33" s="73" t="s">
        <v>63</v>
      </c>
      <c r="H33" s="63"/>
      <c r="I33" s="62"/>
      <c r="J33" s="63"/>
      <c r="K33" s="62">
        <f t="shared" ref="K33:K34" si="20">I33+J33</f>
        <v>0</v>
      </c>
      <c r="L33" s="303"/>
      <c r="M33" s="37">
        <f t="shared" si="3"/>
        <v>0</v>
      </c>
      <c r="N33" s="63"/>
      <c r="O33" s="64">
        <f t="shared" ref="O33:O34" si="21">M33+N33</f>
        <v>0</v>
      </c>
      <c r="P33" s="62"/>
      <c r="Q33" s="64">
        <f t="shared" ref="Q33:Q34" si="22">O33+P33</f>
        <v>0</v>
      </c>
      <c r="R33" s="65"/>
      <c r="S33" s="64">
        <f t="shared" ref="S33:S34" si="23">R33+Q33</f>
        <v>0</v>
      </c>
      <c r="T33" s="65"/>
      <c r="U33" s="64">
        <f t="shared" ref="U33:U34" si="24">S33+T33</f>
        <v>0</v>
      </c>
      <c r="V33" s="64"/>
      <c r="W33" s="64">
        <f t="shared" ref="W33:W34" si="25">U33+V33</f>
        <v>0</v>
      </c>
      <c r="X33" s="64"/>
      <c r="Y33" s="64">
        <f t="shared" ref="Y33:Y34" si="26">W33+X33</f>
        <v>0</v>
      </c>
      <c r="Z33" s="64"/>
      <c r="AA33" s="64">
        <f t="shared" ref="AA33:AA34" si="27">Y33+Z33</f>
        <v>0</v>
      </c>
      <c r="AB33" s="53"/>
      <c r="AC33" s="64">
        <f t="shared" ref="AC33:AC34" si="28">AA33+AB33</f>
        <v>0</v>
      </c>
      <c r="AD33" s="64"/>
      <c r="AE33" s="66">
        <f t="shared" ref="AE33:AE34" si="29">AC33+AD33</f>
        <v>0</v>
      </c>
      <c r="AF33" s="67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</row>
    <row r="34" spans="1:191" ht="16.5" hidden="1" thickBot="1" x14ac:dyDescent="0.25">
      <c r="A34" s="59"/>
      <c r="B34" s="60">
        <v>32</v>
      </c>
      <c r="C34" s="60"/>
      <c r="D34" s="60"/>
      <c r="E34" s="60"/>
      <c r="F34" s="61"/>
      <c r="G34" s="73" t="s">
        <v>64</v>
      </c>
      <c r="H34" s="63"/>
      <c r="I34" s="62"/>
      <c r="J34" s="63"/>
      <c r="K34" s="62">
        <f t="shared" si="20"/>
        <v>0</v>
      </c>
      <c r="L34" s="303"/>
      <c r="M34" s="37">
        <f t="shared" si="3"/>
        <v>0</v>
      </c>
      <c r="N34" s="63"/>
      <c r="O34" s="64">
        <f t="shared" si="21"/>
        <v>0</v>
      </c>
      <c r="P34" s="62"/>
      <c r="Q34" s="64">
        <f t="shared" si="22"/>
        <v>0</v>
      </c>
      <c r="R34" s="65"/>
      <c r="S34" s="64">
        <f t="shared" si="23"/>
        <v>0</v>
      </c>
      <c r="T34" s="65"/>
      <c r="U34" s="64">
        <f t="shared" si="24"/>
        <v>0</v>
      </c>
      <c r="V34" s="64"/>
      <c r="W34" s="64">
        <f t="shared" si="25"/>
        <v>0</v>
      </c>
      <c r="X34" s="64"/>
      <c r="Y34" s="64">
        <f t="shared" si="26"/>
        <v>0</v>
      </c>
      <c r="Z34" s="64"/>
      <c r="AA34" s="64">
        <f t="shared" si="27"/>
        <v>0</v>
      </c>
      <c r="AB34" s="53"/>
      <c r="AC34" s="64">
        <f t="shared" si="28"/>
        <v>0</v>
      </c>
      <c r="AD34" s="64"/>
      <c r="AE34" s="66">
        <f t="shared" si="29"/>
        <v>0</v>
      </c>
      <c r="AF34" s="67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</row>
    <row r="35" spans="1:191" ht="16.5" hidden="1" thickBot="1" x14ac:dyDescent="0.25">
      <c r="A35" s="59"/>
      <c r="B35" s="60" t="s">
        <v>65</v>
      </c>
      <c r="C35" s="60"/>
      <c r="D35" s="60"/>
      <c r="E35" s="60"/>
      <c r="F35" s="61"/>
      <c r="G35" s="73" t="s">
        <v>66</v>
      </c>
      <c r="H35" s="63"/>
      <c r="I35" s="62"/>
      <c r="J35" s="63"/>
      <c r="K35" s="62">
        <f>I35+J35</f>
        <v>0</v>
      </c>
      <c r="L35" s="303"/>
      <c r="M35" s="37">
        <f t="shared" si="3"/>
        <v>0</v>
      </c>
      <c r="N35" s="63"/>
      <c r="O35" s="64">
        <f>M35+N35</f>
        <v>0</v>
      </c>
      <c r="P35" s="62"/>
      <c r="Q35" s="64">
        <f>O35+P35</f>
        <v>0</v>
      </c>
      <c r="R35" s="65"/>
      <c r="S35" s="64">
        <f>R35+Q35</f>
        <v>0</v>
      </c>
      <c r="T35" s="65"/>
      <c r="U35" s="64">
        <f>S35+T35</f>
        <v>0</v>
      </c>
      <c r="V35" s="64"/>
      <c r="W35" s="64">
        <f>U35+V35</f>
        <v>0</v>
      </c>
      <c r="X35" s="64"/>
      <c r="Y35" s="64">
        <f>W35+X35</f>
        <v>0</v>
      </c>
      <c r="Z35" s="64"/>
      <c r="AA35" s="64">
        <f>Y35+Z35</f>
        <v>0</v>
      </c>
      <c r="AB35" s="53"/>
      <c r="AC35" s="64">
        <f>AA35+AB35</f>
        <v>0</v>
      </c>
      <c r="AD35" s="64"/>
      <c r="AE35" s="66">
        <f>AC35+AD35</f>
        <v>0</v>
      </c>
      <c r="AF35" s="67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</row>
    <row r="36" spans="1:191" ht="32.25" hidden="1" thickBot="1" x14ac:dyDescent="0.25">
      <c r="A36" s="40" t="s">
        <v>67</v>
      </c>
      <c r="B36" s="41"/>
      <c r="C36" s="41"/>
      <c r="D36" s="41"/>
      <c r="E36" s="41"/>
      <c r="F36" s="42"/>
      <c r="G36" s="72" t="s">
        <v>68</v>
      </c>
      <c r="H36" s="44">
        <f t="shared" ref="H36:AF36" si="30">+H37</f>
        <v>0</v>
      </c>
      <c r="I36" s="48">
        <f t="shared" si="30"/>
        <v>0</v>
      </c>
      <c r="J36" s="48">
        <f t="shared" si="30"/>
        <v>0</v>
      </c>
      <c r="K36" s="48">
        <f t="shared" si="30"/>
        <v>0</v>
      </c>
      <c r="L36" s="301">
        <f t="shared" si="30"/>
        <v>0</v>
      </c>
      <c r="M36" s="37">
        <f t="shared" si="3"/>
        <v>0</v>
      </c>
      <c r="N36" s="44">
        <f t="shared" si="30"/>
        <v>0</v>
      </c>
      <c r="O36" s="44">
        <f t="shared" si="30"/>
        <v>0</v>
      </c>
      <c r="P36" s="44">
        <f t="shared" si="30"/>
        <v>0</v>
      </c>
      <c r="Q36" s="44">
        <f t="shared" si="30"/>
        <v>0</v>
      </c>
      <c r="R36" s="44">
        <f t="shared" si="30"/>
        <v>0</v>
      </c>
      <c r="S36" s="44">
        <f t="shared" si="30"/>
        <v>0</v>
      </c>
      <c r="T36" s="44">
        <f t="shared" si="30"/>
        <v>0</v>
      </c>
      <c r="U36" s="44">
        <f t="shared" si="30"/>
        <v>0</v>
      </c>
      <c r="V36" s="44">
        <f>+V37</f>
        <v>0</v>
      </c>
      <c r="W36" s="44">
        <f t="shared" si="30"/>
        <v>0</v>
      </c>
      <c r="X36" s="44">
        <f>+X37</f>
        <v>0</v>
      </c>
      <c r="Y36" s="44">
        <f t="shared" si="30"/>
        <v>0</v>
      </c>
      <c r="Z36" s="44">
        <f>+Z37</f>
        <v>0</v>
      </c>
      <c r="AA36" s="44">
        <f t="shared" si="30"/>
        <v>0</v>
      </c>
      <c r="AB36" s="44">
        <f t="shared" si="30"/>
        <v>0</v>
      </c>
      <c r="AC36" s="44">
        <f t="shared" si="30"/>
        <v>0</v>
      </c>
      <c r="AD36" s="44">
        <f t="shared" si="30"/>
        <v>0</v>
      </c>
      <c r="AE36" s="45">
        <f t="shared" si="30"/>
        <v>0</v>
      </c>
      <c r="AF36" s="46">
        <f t="shared" si="30"/>
        <v>0</v>
      </c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</row>
    <row r="37" spans="1:191" ht="16.5" hidden="1" thickBot="1" x14ac:dyDescent="0.25">
      <c r="A37" s="59"/>
      <c r="B37" s="60" t="s">
        <v>54</v>
      </c>
      <c r="C37" s="60"/>
      <c r="D37" s="60"/>
      <c r="E37" s="60"/>
      <c r="F37" s="61"/>
      <c r="G37" s="73" t="s">
        <v>69</v>
      </c>
      <c r="H37" s="63"/>
      <c r="I37" s="62"/>
      <c r="J37" s="62"/>
      <c r="K37" s="62">
        <f>I37+J37</f>
        <v>0</v>
      </c>
      <c r="L37" s="303"/>
      <c r="M37" s="37">
        <f t="shared" si="3"/>
        <v>0</v>
      </c>
      <c r="N37" s="64"/>
      <c r="O37" s="64">
        <f>M37+N37</f>
        <v>0</v>
      </c>
      <c r="P37" s="64"/>
      <c r="Q37" s="64">
        <f>O37+P37</f>
        <v>0</v>
      </c>
      <c r="R37" s="64"/>
      <c r="S37" s="64">
        <f>R37+Q37</f>
        <v>0</v>
      </c>
      <c r="T37" s="64"/>
      <c r="U37" s="64">
        <f>S37+T37</f>
        <v>0</v>
      </c>
      <c r="V37" s="64"/>
      <c r="W37" s="64">
        <f>U37+V37</f>
        <v>0</v>
      </c>
      <c r="X37" s="64"/>
      <c r="Y37" s="64">
        <f>W37+X37</f>
        <v>0</v>
      </c>
      <c r="Z37" s="64"/>
      <c r="AA37" s="64">
        <f>Y37+Z37</f>
        <v>0</v>
      </c>
      <c r="AB37" s="64"/>
      <c r="AC37" s="64">
        <f>AA37+AB37</f>
        <v>0</v>
      </c>
      <c r="AD37" s="64"/>
      <c r="AE37" s="66">
        <f>AC37+AD37</f>
        <v>0</v>
      </c>
      <c r="AF37" s="67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</row>
    <row r="38" spans="1:191" ht="16.5" hidden="1" thickBot="1" x14ac:dyDescent="0.25">
      <c r="A38" s="59">
        <v>4104</v>
      </c>
      <c r="B38" s="60"/>
      <c r="C38" s="60"/>
      <c r="D38" s="60"/>
      <c r="E38" s="60"/>
      <c r="F38" s="61"/>
      <c r="G38" s="73" t="s">
        <v>70</v>
      </c>
      <c r="H38" s="63"/>
      <c r="I38" s="62"/>
      <c r="J38" s="62"/>
      <c r="K38" s="62"/>
      <c r="L38" s="303"/>
      <c r="M38" s="37">
        <f t="shared" si="3"/>
        <v>0</v>
      </c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6"/>
      <c r="AF38" s="67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</row>
    <row r="39" spans="1:191" ht="16.5" hidden="1" thickBot="1" x14ac:dyDescent="0.25">
      <c r="A39" s="59"/>
      <c r="B39" s="60"/>
      <c r="C39" s="60"/>
      <c r="D39" s="60"/>
      <c r="E39" s="60"/>
      <c r="F39" s="61"/>
      <c r="G39" s="73" t="s">
        <v>71</v>
      </c>
      <c r="H39" s="63"/>
      <c r="I39" s="62"/>
      <c r="J39" s="62"/>
      <c r="K39" s="62"/>
      <c r="L39" s="303"/>
      <c r="M39" s="37">
        <f t="shared" si="3"/>
        <v>0</v>
      </c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6"/>
      <c r="AF39" s="67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</row>
    <row r="40" spans="1:191" ht="16.5" hidden="1" thickBot="1" x14ac:dyDescent="0.25">
      <c r="A40" s="59">
        <v>4204</v>
      </c>
      <c r="B40" s="60"/>
      <c r="C40" s="60"/>
      <c r="D40" s="60"/>
      <c r="E40" s="60"/>
      <c r="F40" s="61"/>
      <c r="G40" s="73" t="s">
        <v>72</v>
      </c>
      <c r="H40" s="63"/>
      <c r="I40" s="62"/>
      <c r="J40" s="62"/>
      <c r="K40" s="62"/>
      <c r="L40" s="303"/>
      <c r="M40" s="37">
        <f t="shared" si="3"/>
        <v>0</v>
      </c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6"/>
      <c r="AF40" s="67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</row>
    <row r="41" spans="1:191" ht="16.5" hidden="1" thickBot="1" x14ac:dyDescent="0.25">
      <c r="A41" s="59"/>
      <c r="B41" s="60"/>
      <c r="C41" s="60"/>
      <c r="D41" s="60"/>
      <c r="E41" s="60"/>
      <c r="F41" s="61"/>
      <c r="G41" s="73" t="s">
        <v>73</v>
      </c>
      <c r="H41" s="63"/>
      <c r="I41" s="62"/>
      <c r="J41" s="62"/>
      <c r="K41" s="62"/>
      <c r="L41" s="303"/>
      <c r="M41" s="37">
        <f t="shared" si="3"/>
        <v>0</v>
      </c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5"/>
      <c r="AF41" s="76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</row>
    <row r="42" spans="1:191" ht="16.5" hidden="1" thickBot="1" x14ac:dyDescent="0.25">
      <c r="A42" s="59"/>
      <c r="B42" s="60">
        <v>25</v>
      </c>
      <c r="C42" s="60"/>
      <c r="D42" s="60"/>
      <c r="E42" s="60"/>
      <c r="F42" s="61"/>
      <c r="G42" s="73" t="s">
        <v>74</v>
      </c>
      <c r="H42" s="63"/>
      <c r="I42" s="62"/>
      <c r="J42" s="62"/>
      <c r="K42" s="62"/>
      <c r="L42" s="303"/>
      <c r="M42" s="37">
        <f t="shared" si="3"/>
        <v>0</v>
      </c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5"/>
      <c r="AF42" s="76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</row>
    <row r="43" spans="1:191" s="1" customFormat="1" ht="16.5" hidden="1" thickBot="1" x14ac:dyDescent="0.3">
      <c r="A43" s="40">
        <v>4504</v>
      </c>
      <c r="B43" s="41"/>
      <c r="C43" s="41"/>
      <c r="D43" s="41"/>
      <c r="E43" s="41"/>
      <c r="F43" s="42"/>
      <c r="G43" s="72" t="s">
        <v>75</v>
      </c>
      <c r="H43" s="147">
        <f>+H44+H45</f>
        <v>0</v>
      </c>
      <c r="I43" s="77">
        <f>+I44+I45</f>
        <v>0</v>
      </c>
      <c r="J43" s="77">
        <f>+J44+J45</f>
        <v>0</v>
      </c>
      <c r="K43" s="77">
        <f>K44+K45</f>
        <v>0</v>
      </c>
      <c r="L43" s="305">
        <f t="shared" ref="L43:AE43" si="31">L44+L45</f>
        <v>0</v>
      </c>
      <c r="M43" s="37">
        <f t="shared" si="3"/>
        <v>0</v>
      </c>
      <c r="N43" s="77">
        <f t="shared" si="31"/>
        <v>0</v>
      </c>
      <c r="O43" s="77">
        <f t="shared" si="31"/>
        <v>0</v>
      </c>
      <c r="P43" s="77">
        <f t="shared" si="31"/>
        <v>0</v>
      </c>
      <c r="Q43" s="77">
        <f t="shared" si="31"/>
        <v>0</v>
      </c>
      <c r="R43" s="77">
        <f t="shared" si="31"/>
        <v>0</v>
      </c>
      <c r="S43" s="77">
        <f t="shared" si="31"/>
        <v>0</v>
      </c>
      <c r="T43" s="77">
        <f t="shared" si="31"/>
        <v>0</v>
      </c>
      <c r="U43" s="77">
        <f t="shared" si="31"/>
        <v>0</v>
      </c>
      <c r="V43" s="77">
        <f t="shared" si="31"/>
        <v>0</v>
      </c>
      <c r="W43" s="77">
        <f t="shared" si="31"/>
        <v>0</v>
      </c>
      <c r="X43" s="77">
        <f t="shared" si="31"/>
        <v>0</v>
      </c>
      <c r="Y43" s="77">
        <f t="shared" si="31"/>
        <v>0</v>
      </c>
      <c r="Z43" s="77">
        <f t="shared" si="31"/>
        <v>0</v>
      </c>
      <c r="AA43" s="77">
        <f t="shared" si="31"/>
        <v>0</v>
      </c>
      <c r="AB43" s="77">
        <f t="shared" si="31"/>
        <v>0</v>
      </c>
      <c r="AC43" s="77">
        <f t="shared" si="31"/>
        <v>0</v>
      </c>
      <c r="AD43" s="77">
        <f t="shared" si="31"/>
        <v>0</v>
      </c>
      <c r="AE43" s="78">
        <f t="shared" si="31"/>
        <v>0</v>
      </c>
      <c r="AF43" s="79">
        <f>AF44+AF45</f>
        <v>0</v>
      </c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</row>
    <row r="44" spans="1:191" ht="16.5" hidden="1" thickBot="1" x14ac:dyDescent="0.25">
      <c r="A44" s="59"/>
      <c r="B44" s="80" t="s">
        <v>76</v>
      </c>
      <c r="C44" s="60"/>
      <c r="D44" s="60"/>
      <c r="E44" s="60"/>
      <c r="F44" s="61"/>
      <c r="G44" s="73" t="s">
        <v>77</v>
      </c>
      <c r="H44" s="63"/>
      <c r="I44" s="62"/>
      <c r="J44" s="62"/>
      <c r="K44" s="62">
        <f>+I44+J44</f>
        <v>0</v>
      </c>
      <c r="L44" s="303"/>
      <c r="M44" s="37">
        <f t="shared" si="3"/>
        <v>0</v>
      </c>
      <c r="N44" s="74"/>
      <c r="O44" s="74">
        <f>M44+N44</f>
        <v>0</v>
      </c>
      <c r="P44" s="74"/>
      <c r="Q44" s="74">
        <f>O44+P44</f>
        <v>0</v>
      </c>
      <c r="R44" s="74"/>
      <c r="S44" s="74">
        <f>Q44+R44</f>
        <v>0</v>
      </c>
      <c r="T44" s="74"/>
      <c r="U44" s="74">
        <f>S44+T44</f>
        <v>0</v>
      </c>
      <c r="V44" s="74"/>
      <c r="W44" s="74">
        <f>U44+V44</f>
        <v>0</v>
      </c>
      <c r="X44" s="74"/>
      <c r="Y44" s="74">
        <f>W44+X44</f>
        <v>0</v>
      </c>
      <c r="Z44" s="74"/>
      <c r="AA44" s="74">
        <f>Y44+Z44</f>
        <v>0</v>
      </c>
      <c r="AB44" s="74"/>
      <c r="AC44" s="74">
        <f>AA44+AB44</f>
        <v>0</v>
      </c>
      <c r="AD44" s="74"/>
      <c r="AE44" s="75">
        <f>AC44+AD44</f>
        <v>0</v>
      </c>
      <c r="AF44" s="76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</row>
    <row r="45" spans="1:191" ht="16.5" hidden="1" thickBot="1" x14ac:dyDescent="0.25">
      <c r="A45" s="59"/>
      <c r="B45" s="80" t="s">
        <v>78</v>
      </c>
      <c r="C45" s="60"/>
      <c r="D45" s="60"/>
      <c r="E45" s="60"/>
      <c r="F45" s="61"/>
      <c r="G45" s="73" t="s">
        <v>79</v>
      </c>
      <c r="H45" s="63"/>
      <c r="I45" s="62"/>
      <c r="J45" s="62"/>
      <c r="K45" s="62">
        <f>+I45+J45</f>
        <v>0</v>
      </c>
      <c r="L45" s="303"/>
      <c r="M45" s="37">
        <f t="shared" si="3"/>
        <v>0</v>
      </c>
      <c r="N45" s="74"/>
      <c r="O45" s="74">
        <f>M45+N45</f>
        <v>0</v>
      </c>
      <c r="P45" s="74"/>
      <c r="Q45" s="74">
        <f>O45+P45</f>
        <v>0</v>
      </c>
      <c r="R45" s="74"/>
      <c r="S45" s="74">
        <f>Q45+R45</f>
        <v>0</v>
      </c>
      <c r="T45" s="74"/>
      <c r="U45" s="74">
        <f>S45+T45</f>
        <v>0</v>
      </c>
      <c r="V45" s="74"/>
      <c r="W45" s="74">
        <f>U45+V45</f>
        <v>0</v>
      </c>
      <c r="X45" s="74"/>
      <c r="Y45" s="74">
        <f>W45+X45</f>
        <v>0</v>
      </c>
      <c r="Z45" s="74"/>
      <c r="AA45" s="74">
        <f>Y45+Z45</f>
        <v>0</v>
      </c>
      <c r="AB45" s="74"/>
      <c r="AC45" s="74">
        <f>AA45+AB45</f>
        <v>0</v>
      </c>
      <c r="AD45" s="74"/>
      <c r="AE45" s="75">
        <f>AC45+AD45</f>
        <v>0</v>
      </c>
      <c r="AF45" s="76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</row>
    <row r="46" spans="1:191" ht="16.5" hidden="1" thickBot="1" x14ac:dyDescent="0.25">
      <c r="A46" s="40" t="s">
        <v>80</v>
      </c>
      <c r="B46" s="41" t="s">
        <v>37</v>
      </c>
      <c r="C46" s="41"/>
      <c r="D46" s="41"/>
      <c r="E46" s="41"/>
      <c r="F46" s="42"/>
      <c r="G46" s="72" t="s">
        <v>81</v>
      </c>
      <c r="H46" s="44">
        <f t="shared" ref="H46" si="32">+H15+H18+H28+H35+H37</f>
        <v>0</v>
      </c>
      <c r="I46" s="48">
        <f t="shared" ref="I46:AE46" si="33">+I15+I18+I28+I35+I37</f>
        <v>0</v>
      </c>
      <c r="J46" s="48">
        <f t="shared" si="33"/>
        <v>0</v>
      </c>
      <c r="K46" s="48">
        <f t="shared" si="33"/>
        <v>0</v>
      </c>
      <c r="L46" s="301">
        <f t="shared" si="33"/>
        <v>0</v>
      </c>
      <c r="M46" s="37">
        <f t="shared" si="3"/>
        <v>0</v>
      </c>
      <c r="N46" s="48">
        <f t="shared" si="33"/>
        <v>0</v>
      </c>
      <c r="O46" s="48">
        <f t="shared" si="33"/>
        <v>0</v>
      </c>
      <c r="P46" s="48">
        <f t="shared" si="33"/>
        <v>0</v>
      </c>
      <c r="Q46" s="48">
        <f t="shared" si="33"/>
        <v>0</v>
      </c>
      <c r="R46" s="48">
        <f t="shared" si="33"/>
        <v>0</v>
      </c>
      <c r="S46" s="48">
        <f t="shared" si="33"/>
        <v>0</v>
      </c>
      <c r="T46" s="48">
        <f t="shared" si="33"/>
        <v>0</v>
      </c>
      <c r="U46" s="48">
        <f t="shared" si="33"/>
        <v>0</v>
      </c>
      <c r="V46" s="48">
        <f>+V15+V18+V28+V35+V37</f>
        <v>0</v>
      </c>
      <c r="W46" s="48">
        <f t="shared" si="33"/>
        <v>0</v>
      </c>
      <c r="X46" s="48">
        <f>+X15+X18+X28+X35+X37</f>
        <v>0</v>
      </c>
      <c r="Y46" s="48">
        <f t="shared" si="33"/>
        <v>0</v>
      </c>
      <c r="Z46" s="48">
        <f t="shared" si="33"/>
        <v>0</v>
      </c>
      <c r="AA46" s="48">
        <f t="shared" si="33"/>
        <v>0</v>
      </c>
      <c r="AB46" s="48">
        <f t="shared" si="33"/>
        <v>0</v>
      </c>
      <c r="AC46" s="48">
        <f t="shared" si="33"/>
        <v>0</v>
      </c>
      <c r="AD46" s="48">
        <f t="shared" si="33"/>
        <v>0</v>
      </c>
      <c r="AE46" s="49">
        <f t="shared" si="33"/>
        <v>0</v>
      </c>
      <c r="AF46" s="39">
        <f>+AF15+AF18+AF28+AF35+AF37</f>
        <v>0</v>
      </c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</row>
    <row r="47" spans="1:191" ht="16.5" hidden="1" thickBot="1" x14ac:dyDescent="0.25">
      <c r="A47" s="40"/>
      <c r="B47" s="41" t="s">
        <v>35</v>
      </c>
      <c r="C47" s="41"/>
      <c r="D47" s="41"/>
      <c r="E47" s="41"/>
      <c r="F47" s="41"/>
      <c r="G47" s="81" t="s">
        <v>82</v>
      </c>
      <c r="H47" s="44">
        <f t="shared" ref="H47" si="34">+H16+H29+H32</f>
        <v>0</v>
      </c>
      <c r="I47" s="48">
        <f t="shared" ref="I47:AE47" si="35">+I16+I29+I32</f>
        <v>0</v>
      </c>
      <c r="J47" s="48">
        <f t="shared" si="35"/>
        <v>0</v>
      </c>
      <c r="K47" s="48">
        <f t="shared" si="35"/>
        <v>0</v>
      </c>
      <c r="L47" s="301">
        <f t="shared" si="35"/>
        <v>0</v>
      </c>
      <c r="M47" s="37">
        <f t="shared" si="3"/>
        <v>0</v>
      </c>
      <c r="N47" s="48">
        <f t="shared" si="35"/>
        <v>0</v>
      </c>
      <c r="O47" s="48">
        <f t="shared" si="35"/>
        <v>0</v>
      </c>
      <c r="P47" s="48">
        <f t="shared" si="35"/>
        <v>0</v>
      </c>
      <c r="Q47" s="48">
        <f t="shared" si="35"/>
        <v>0</v>
      </c>
      <c r="R47" s="48">
        <f t="shared" si="35"/>
        <v>0</v>
      </c>
      <c r="S47" s="48">
        <f t="shared" si="35"/>
        <v>0</v>
      </c>
      <c r="T47" s="48">
        <f t="shared" si="35"/>
        <v>0</v>
      </c>
      <c r="U47" s="48">
        <f t="shared" si="35"/>
        <v>0</v>
      </c>
      <c r="V47" s="48">
        <f>+V16+V29+V32</f>
        <v>0</v>
      </c>
      <c r="W47" s="48">
        <f t="shared" si="35"/>
        <v>0</v>
      </c>
      <c r="X47" s="48">
        <f>+X16+X29+X32</f>
        <v>0</v>
      </c>
      <c r="Y47" s="48">
        <f t="shared" si="35"/>
        <v>0</v>
      </c>
      <c r="Z47" s="48">
        <f t="shared" si="35"/>
        <v>0</v>
      </c>
      <c r="AA47" s="48">
        <f t="shared" si="35"/>
        <v>0</v>
      </c>
      <c r="AB47" s="48">
        <f t="shared" si="35"/>
        <v>0</v>
      </c>
      <c r="AC47" s="48">
        <f t="shared" si="35"/>
        <v>0</v>
      </c>
      <c r="AD47" s="48">
        <f t="shared" si="35"/>
        <v>0</v>
      </c>
      <c r="AE47" s="49">
        <f t="shared" si="35"/>
        <v>0</v>
      </c>
      <c r="AF47" s="39">
        <f>+AF16+AF29+AF32</f>
        <v>0</v>
      </c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</row>
    <row r="48" spans="1:191" ht="16.5" hidden="1" thickBot="1" x14ac:dyDescent="0.25">
      <c r="A48" s="59"/>
      <c r="B48" s="60"/>
      <c r="C48" s="60"/>
      <c r="D48" s="60"/>
      <c r="E48" s="60"/>
      <c r="F48" s="60"/>
      <c r="G48" s="82"/>
      <c r="H48" s="264">
        <f t="shared" ref="H48" si="36">H96+H165+H250+H370</f>
        <v>13130730</v>
      </c>
      <c r="I48" s="83">
        <f t="shared" ref="I48:AF48" si="37">I96+I165+I250+I370</f>
        <v>9331769</v>
      </c>
      <c r="J48" s="83">
        <f t="shared" si="37"/>
        <v>2613420</v>
      </c>
      <c r="K48" s="83">
        <f t="shared" si="37"/>
        <v>11945189</v>
      </c>
      <c r="L48" s="306">
        <f t="shared" si="37"/>
        <v>337.33827668791116</v>
      </c>
      <c r="M48" s="37">
        <f t="shared" si="3"/>
        <v>1185541</v>
      </c>
      <c r="N48" s="83">
        <f t="shared" si="37"/>
        <v>0</v>
      </c>
      <c r="O48" s="83" t="e">
        <f t="shared" si="37"/>
        <v>#DIV/0!</v>
      </c>
      <c r="P48" s="83">
        <f t="shared" si="37"/>
        <v>0</v>
      </c>
      <c r="Q48" s="83" t="e">
        <f t="shared" si="37"/>
        <v>#DIV/0!</v>
      </c>
      <c r="R48" s="83">
        <f t="shared" si="37"/>
        <v>0</v>
      </c>
      <c r="S48" s="83" t="e">
        <f t="shared" si="37"/>
        <v>#DIV/0!</v>
      </c>
      <c r="T48" s="83">
        <f t="shared" si="37"/>
        <v>0</v>
      </c>
      <c r="U48" s="83" t="e">
        <f t="shared" si="37"/>
        <v>#DIV/0!</v>
      </c>
      <c r="V48" s="83">
        <f t="shared" si="37"/>
        <v>0</v>
      </c>
      <c r="W48" s="83" t="e">
        <f t="shared" si="37"/>
        <v>#DIV/0!</v>
      </c>
      <c r="X48" s="83">
        <f t="shared" si="37"/>
        <v>0</v>
      </c>
      <c r="Y48" s="83" t="e">
        <f t="shared" si="37"/>
        <v>#DIV/0!</v>
      </c>
      <c r="Z48" s="83">
        <f t="shared" si="37"/>
        <v>0</v>
      </c>
      <c r="AA48" s="83" t="e">
        <f t="shared" si="37"/>
        <v>#DIV/0!</v>
      </c>
      <c r="AB48" s="83">
        <f t="shared" si="37"/>
        <v>0</v>
      </c>
      <c r="AC48" s="83" t="e">
        <f t="shared" si="37"/>
        <v>#DIV/0!</v>
      </c>
      <c r="AD48" s="83">
        <f t="shared" si="37"/>
        <v>0</v>
      </c>
      <c r="AE48" s="84" t="e">
        <f t="shared" si="37"/>
        <v>#DIV/0!</v>
      </c>
      <c r="AF48" s="85" t="e">
        <f t="shared" si="37"/>
        <v>#REF!</v>
      </c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</row>
    <row r="49" spans="1:191" ht="16.5" hidden="1" thickBot="1" x14ac:dyDescent="0.25">
      <c r="A49" s="59"/>
      <c r="B49" s="50" t="s">
        <v>83</v>
      </c>
      <c r="C49" s="41"/>
      <c r="D49" s="41"/>
      <c r="E49" s="41"/>
      <c r="F49" s="41"/>
      <c r="G49" s="86" t="s">
        <v>84</v>
      </c>
      <c r="H49" s="53">
        <f t="shared" ref="H49:I51" si="38">+H50</f>
        <v>0</v>
      </c>
      <c r="I49" s="52">
        <f t="shared" si="38"/>
        <v>0</v>
      </c>
      <c r="J49" s="52">
        <f t="shared" ref="J49:AE51" si="39">+J50</f>
        <v>0</v>
      </c>
      <c r="K49" s="52">
        <f t="shared" si="39"/>
        <v>0</v>
      </c>
      <c r="L49" s="302">
        <f t="shared" si="39"/>
        <v>0</v>
      </c>
      <c r="M49" s="37">
        <f t="shared" si="3"/>
        <v>0</v>
      </c>
      <c r="N49" s="52">
        <f t="shared" si="39"/>
        <v>0</v>
      </c>
      <c r="O49" s="52">
        <f t="shared" si="39"/>
        <v>0</v>
      </c>
      <c r="P49" s="52">
        <f t="shared" si="39"/>
        <v>0</v>
      </c>
      <c r="Q49" s="52">
        <f t="shared" si="39"/>
        <v>0</v>
      </c>
      <c r="R49" s="52">
        <f t="shared" si="39"/>
        <v>0</v>
      </c>
      <c r="S49" s="52">
        <f t="shared" si="39"/>
        <v>0</v>
      </c>
      <c r="T49" s="52">
        <f t="shared" si="39"/>
        <v>0</v>
      </c>
      <c r="U49" s="52">
        <f t="shared" si="39"/>
        <v>0</v>
      </c>
      <c r="V49" s="52">
        <f t="shared" si="39"/>
        <v>0</v>
      </c>
      <c r="W49" s="52">
        <f t="shared" si="39"/>
        <v>0</v>
      </c>
      <c r="X49" s="52">
        <f t="shared" si="39"/>
        <v>0</v>
      </c>
      <c r="Y49" s="52">
        <f t="shared" si="39"/>
        <v>0</v>
      </c>
      <c r="Z49" s="52">
        <f t="shared" si="39"/>
        <v>0</v>
      </c>
      <c r="AA49" s="52">
        <f t="shared" si="39"/>
        <v>0</v>
      </c>
      <c r="AB49" s="52">
        <f t="shared" si="39"/>
        <v>0</v>
      </c>
      <c r="AC49" s="52">
        <f t="shared" si="39"/>
        <v>0</v>
      </c>
      <c r="AD49" s="52">
        <f t="shared" si="39"/>
        <v>0</v>
      </c>
      <c r="AE49" s="54">
        <f t="shared" si="39"/>
        <v>0</v>
      </c>
      <c r="AF49" s="85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</row>
    <row r="50" spans="1:191" ht="16.5" hidden="1" thickBot="1" x14ac:dyDescent="0.25">
      <c r="A50" s="59"/>
      <c r="B50" s="60"/>
      <c r="C50" s="60"/>
      <c r="D50" s="60"/>
      <c r="E50" s="60"/>
      <c r="F50" s="60"/>
      <c r="G50" s="86" t="s">
        <v>25</v>
      </c>
      <c r="H50" s="53">
        <f t="shared" si="38"/>
        <v>0</v>
      </c>
      <c r="I50" s="52">
        <f t="shared" si="38"/>
        <v>0</v>
      </c>
      <c r="J50" s="52">
        <f t="shared" si="39"/>
        <v>0</v>
      </c>
      <c r="K50" s="52">
        <f t="shared" si="39"/>
        <v>0</v>
      </c>
      <c r="L50" s="302">
        <f t="shared" si="39"/>
        <v>0</v>
      </c>
      <c r="M50" s="37">
        <f t="shared" si="3"/>
        <v>0</v>
      </c>
      <c r="N50" s="52">
        <f t="shared" si="39"/>
        <v>0</v>
      </c>
      <c r="O50" s="52">
        <f t="shared" si="39"/>
        <v>0</v>
      </c>
      <c r="P50" s="52">
        <f t="shared" si="39"/>
        <v>0</v>
      </c>
      <c r="Q50" s="52">
        <f t="shared" si="39"/>
        <v>0</v>
      </c>
      <c r="R50" s="52">
        <f t="shared" si="39"/>
        <v>0</v>
      </c>
      <c r="S50" s="52">
        <f t="shared" si="39"/>
        <v>0</v>
      </c>
      <c r="T50" s="52">
        <f t="shared" si="39"/>
        <v>0</v>
      </c>
      <c r="U50" s="52">
        <f t="shared" si="39"/>
        <v>0</v>
      </c>
      <c r="V50" s="52">
        <f t="shared" si="39"/>
        <v>0</v>
      </c>
      <c r="W50" s="52">
        <f t="shared" si="39"/>
        <v>0</v>
      </c>
      <c r="X50" s="52">
        <f t="shared" si="39"/>
        <v>0</v>
      </c>
      <c r="Y50" s="52">
        <f t="shared" si="39"/>
        <v>0</v>
      </c>
      <c r="Z50" s="52">
        <f t="shared" si="39"/>
        <v>0</v>
      </c>
      <c r="AA50" s="52">
        <f t="shared" si="39"/>
        <v>0</v>
      </c>
      <c r="AB50" s="52">
        <f t="shared" si="39"/>
        <v>0</v>
      </c>
      <c r="AC50" s="52">
        <f t="shared" si="39"/>
        <v>0</v>
      </c>
      <c r="AD50" s="52">
        <f t="shared" si="39"/>
        <v>0</v>
      </c>
      <c r="AE50" s="54">
        <f t="shared" si="39"/>
        <v>0</v>
      </c>
      <c r="AF50" s="85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</row>
    <row r="51" spans="1:191" ht="32.25" hidden="1" thickBot="1" x14ac:dyDescent="0.25">
      <c r="A51" s="40">
        <v>4808</v>
      </c>
      <c r="B51" s="60"/>
      <c r="C51" s="60"/>
      <c r="D51" s="60"/>
      <c r="E51" s="60"/>
      <c r="F51" s="60"/>
      <c r="G51" s="81" t="s">
        <v>85</v>
      </c>
      <c r="H51" s="53">
        <f t="shared" si="38"/>
        <v>0</v>
      </c>
      <c r="I51" s="52">
        <f t="shared" si="38"/>
        <v>0</v>
      </c>
      <c r="J51" s="52">
        <f t="shared" si="39"/>
        <v>0</v>
      </c>
      <c r="K51" s="52">
        <f t="shared" si="39"/>
        <v>0</v>
      </c>
      <c r="L51" s="302">
        <f t="shared" si="39"/>
        <v>0</v>
      </c>
      <c r="M51" s="37">
        <f t="shared" si="3"/>
        <v>0</v>
      </c>
      <c r="N51" s="52">
        <f t="shared" si="39"/>
        <v>0</v>
      </c>
      <c r="O51" s="52">
        <f t="shared" si="39"/>
        <v>0</v>
      </c>
      <c r="P51" s="52">
        <f t="shared" si="39"/>
        <v>0</v>
      </c>
      <c r="Q51" s="52">
        <f t="shared" si="39"/>
        <v>0</v>
      </c>
      <c r="R51" s="52">
        <f t="shared" si="39"/>
        <v>0</v>
      </c>
      <c r="S51" s="52">
        <f t="shared" si="39"/>
        <v>0</v>
      </c>
      <c r="T51" s="52">
        <f t="shared" si="39"/>
        <v>0</v>
      </c>
      <c r="U51" s="52">
        <f t="shared" si="39"/>
        <v>0</v>
      </c>
      <c r="V51" s="52">
        <f t="shared" si="39"/>
        <v>0</v>
      </c>
      <c r="W51" s="52">
        <f t="shared" si="39"/>
        <v>0</v>
      </c>
      <c r="X51" s="52">
        <f t="shared" si="39"/>
        <v>0</v>
      </c>
      <c r="Y51" s="52">
        <f t="shared" si="39"/>
        <v>0</v>
      </c>
      <c r="Z51" s="52">
        <f t="shared" si="39"/>
        <v>0</v>
      </c>
      <c r="AA51" s="52">
        <f t="shared" si="39"/>
        <v>0</v>
      </c>
      <c r="AB51" s="52">
        <f t="shared" si="39"/>
        <v>0</v>
      </c>
      <c r="AC51" s="52">
        <f t="shared" si="39"/>
        <v>0</v>
      </c>
      <c r="AD51" s="52">
        <f t="shared" si="39"/>
        <v>0</v>
      </c>
      <c r="AE51" s="54">
        <f t="shared" si="39"/>
        <v>0</v>
      </c>
      <c r="AF51" s="85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</row>
    <row r="52" spans="1:191" ht="16.5" hidden="1" thickBot="1" x14ac:dyDescent="0.25">
      <c r="A52" s="87"/>
      <c r="B52" s="88">
        <v>15</v>
      </c>
      <c r="C52" s="88"/>
      <c r="D52" s="88"/>
      <c r="E52" s="88"/>
      <c r="F52" s="88"/>
      <c r="G52" s="89" t="s">
        <v>86</v>
      </c>
      <c r="H52" s="265"/>
      <c r="I52" s="90"/>
      <c r="J52" s="90"/>
      <c r="K52" s="90"/>
      <c r="L52" s="307"/>
      <c r="M52" s="37">
        <f t="shared" si="3"/>
        <v>0</v>
      </c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1"/>
      <c r="AF52" s="85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</row>
    <row r="53" spans="1:191" ht="18.75" thickBot="1" x14ac:dyDescent="0.3">
      <c r="A53" s="351" t="s">
        <v>87</v>
      </c>
      <c r="B53" s="352"/>
      <c r="C53" s="352"/>
      <c r="D53" s="352"/>
      <c r="E53" s="352"/>
      <c r="F53" s="353"/>
      <c r="G53" s="92" t="s">
        <v>88</v>
      </c>
      <c r="H53" s="266">
        <f>+H54+H65+H67</f>
        <v>13130730</v>
      </c>
      <c r="I53" s="93">
        <v>9331769</v>
      </c>
      <c r="J53" s="93">
        <f t="shared" ref="J53:AF53" si="40">+J54+J65+J67</f>
        <v>2613420</v>
      </c>
      <c r="K53" s="93">
        <f t="shared" si="40"/>
        <v>11945189</v>
      </c>
      <c r="L53" s="308">
        <f>K53/H53*100</f>
        <v>90.971248361667634</v>
      </c>
      <c r="M53" s="37">
        <f t="shared" si="3"/>
        <v>1185541</v>
      </c>
      <c r="N53" s="93">
        <f t="shared" si="40"/>
        <v>0</v>
      </c>
      <c r="O53" s="93" t="e">
        <f t="shared" si="40"/>
        <v>#DIV/0!</v>
      </c>
      <c r="P53" s="93">
        <f t="shared" si="40"/>
        <v>0</v>
      </c>
      <c r="Q53" s="93" t="e">
        <f t="shared" si="40"/>
        <v>#DIV/0!</v>
      </c>
      <c r="R53" s="93">
        <f t="shared" si="40"/>
        <v>0</v>
      </c>
      <c r="S53" s="93" t="e">
        <f t="shared" si="40"/>
        <v>#DIV/0!</v>
      </c>
      <c r="T53" s="93">
        <f t="shared" si="40"/>
        <v>0</v>
      </c>
      <c r="U53" s="93" t="e">
        <f t="shared" si="40"/>
        <v>#DIV/0!</v>
      </c>
      <c r="V53" s="93">
        <f t="shared" si="40"/>
        <v>0</v>
      </c>
      <c r="W53" s="93" t="e">
        <f t="shared" si="40"/>
        <v>#DIV/0!</v>
      </c>
      <c r="X53" s="93">
        <f t="shared" si="40"/>
        <v>0</v>
      </c>
      <c r="Y53" s="93" t="e">
        <f t="shared" si="40"/>
        <v>#DIV/0!</v>
      </c>
      <c r="Z53" s="93">
        <f t="shared" si="40"/>
        <v>0</v>
      </c>
      <c r="AA53" s="93" t="e">
        <f t="shared" si="40"/>
        <v>#DIV/0!</v>
      </c>
      <c r="AB53" s="93">
        <f t="shared" si="40"/>
        <v>0</v>
      </c>
      <c r="AC53" s="93" t="e">
        <f t="shared" si="40"/>
        <v>#DIV/0!</v>
      </c>
      <c r="AD53" s="93">
        <f t="shared" si="40"/>
        <v>0</v>
      </c>
      <c r="AE53" s="93" t="e">
        <f t="shared" si="40"/>
        <v>#DIV/0!</v>
      </c>
      <c r="AF53" s="93" t="e">
        <f t="shared" si="40"/>
        <v>#REF!</v>
      </c>
      <c r="AG53" s="94" t="e">
        <f>+AF53-31280480</f>
        <v>#REF!</v>
      </c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</row>
    <row r="54" spans="1:191" ht="18.75" thickBot="1" x14ac:dyDescent="0.3">
      <c r="A54" s="95"/>
      <c r="B54" s="95"/>
      <c r="C54" s="95"/>
      <c r="D54" s="96" t="s">
        <v>76</v>
      </c>
      <c r="E54" s="95"/>
      <c r="F54" s="95"/>
      <c r="G54" s="97" t="s">
        <v>89</v>
      </c>
      <c r="H54" s="267">
        <f>+H55+H56+H57+H58+H59+H60+H61+H62+H63+H64</f>
        <v>13121730</v>
      </c>
      <c r="I54" s="98">
        <v>9448293</v>
      </c>
      <c r="J54" s="98">
        <f t="shared" ref="J54:AF54" si="41">+J55+J56+J57+J58+J59+J60+J61+J62+J63+J64</f>
        <v>2617611</v>
      </c>
      <c r="K54" s="98">
        <f t="shared" si="41"/>
        <v>12065904</v>
      </c>
      <c r="L54" s="308">
        <f t="shared" ref="L54:L117" si="42">K54/H54*100</f>
        <v>91.953606727161741</v>
      </c>
      <c r="M54" s="37">
        <f t="shared" si="3"/>
        <v>1055826</v>
      </c>
      <c r="N54" s="98">
        <f t="shared" si="41"/>
        <v>0</v>
      </c>
      <c r="O54" s="98" t="e">
        <f t="shared" si="41"/>
        <v>#DIV/0!</v>
      </c>
      <c r="P54" s="98">
        <f t="shared" si="41"/>
        <v>0</v>
      </c>
      <c r="Q54" s="98" t="e">
        <f t="shared" si="41"/>
        <v>#DIV/0!</v>
      </c>
      <c r="R54" s="98">
        <f t="shared" si="41"/>
        <v>0</v>
      </c>
      <c r="S54" s="98" t="e">
        <f t="shared" si="41"/>
        <v>#DIV/0!</v>
      </c>
      <c r="T54" s="98">
        <f t="shared" si="41"/>
        <v>0</v>
      </c>
      <c r="U54" s="98" t="e">
        <f t="shared" si="41"/>
        <v>#DIV/0!</v>
      </c>
      <c r="V54" s="98">
        <f t="shared" si="41"/>
        <v>0</v>
      </c>
      <c r="W54" s="98" t="e">
        <f t="shared" si="41"/>
        <v>#DIV/0!</v>
      </c>
      <c r="X54" s="98">
        <f t="shared" si="41"/>
        <v>0</v>
      </c>
      <c r="Y54" s="98" t="e">
        <f t="shared" si="41"/>
        <v>#DIV/0!</v>
      </c>
      <c r="Z54" s="98">
        <f t="shared" si="41"/>
        <v>0</v>
      </c>
      <c r="AA54" s="98" t="e">
        <f t="shared" si="41"/>
        <v>#DIV/0!</v>
      </c>
      <c r="AB54" s="98">
        <f t="shared" si="41"/>
        <v>0</v>
      </c>
      <c r="AC54" s="98" t="e">
        <f t="shared" si="41"/>
        <v>#DIV/0!</v>
      </c>
      <c r="AD54" s="98">
        <f t="shared" si="41"/>
        <v>0</v>
      </c>
      <c r="AE54" s="98" t="e">
        <f t="shared" si="41"/>
        <v>#DIV/0!</v>
      </c>
      <c r="AF54" s="98" t="e">
        <f t="shared" si="41"/>
        <v>#REF!</v>
      </c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</row>
    <row r="55" spans="1:191" ht="18.75" thickBot="1" x14ac:dyDescent="0.3">
      <c r="A55" s="99"/>
      <c r="B55" s="99"/>
      <c r="C55" s="99"/>
      <c r="D55" s="100" t="s">
        <v>90</v>
      </c>
      <c r="E55" s="99"/>
      <c r="F55" s="99"/>
      <c r="G55" s="101" t="s">
        <v>91</v>
      </c>
      <c r="H55" s="267">
        <f t="shared" ref="H55" si="43">+H70+H441</f>
        <v>1196330</v>
      </c>
      <c r="I55" s="98">
        <f>+I70+I441</f>
        <v>961752</v>
      </c>
      <c r="J55" s="98">
        <f t="shared" ref="J55:AF56" si="44">+J70+J441</f>
        <v>194699</v>
      </c>
      <c r="K55" s="98">
        <f t="shared" si="44"/>
        <v>1156451</v>
      </c>
      <c r="L55" s="308">
        <f t="shared" si="42"/>
        <v>96.666555214698292</v>
      </c>
      <c r="M55" s="37">
        <f t="shared" si="3"/>
        <v>39879</v>
      </c>
      <c r="N55" s="98">
        <f t="shared" si="44"/>
        <v>0</v>
      </c>
      <c r="O55" s="98">
        <f t="shared" si="44"/>
        <v>39879</v>
      </c>
      <c r="P55" s="98">
        <f t="shared" si="44"/>
        <v>0</v>
      </c>
      <c r="Q55" s="98">
        <f t="shared" si="44"/>
        <v>39879</v>
      </c>
      <c r="R55" s="98">
        <f t="shared" si="44"/>
        <v>0</v>
      </c>
      <c r="S55" s="98">
        <f t="shared" si="44"/>
        <v>39879</v>
      </c>
      <c r="T55" s="98">
        <f t="shared" si="44"/>
        <v>0</v>
      </c>
      <c r="U55" s="98">
        <f t="shared" si="44"/>
        <v>39879</v>
      </c>
      <c r="V55" s="98">
        <f t="shared" si="44"/>
        <v>0</v>
      </c>
      <c r="W55" s="98">
        <f t="shared" si="44"/>
        <v>39879</v>
      </c>
      <c r="X55" s="98">
        <f t="shared" si="44"/>
        <v>0</v>
      </c>
      <c r="Y55" s="98">
        <f t="shared" si="44"/>
        <v>39879</v>
      </c>
      <c r="Z55" s="98">
        <f t="shared" si="44"/>
        <v>0</v>
      </c>
      <c r="AA55" s="98">
        <f t="shared" si="44"/>
        <v>39879</v>
      </c>
      <c r="AB55" s="98">
        <f t="shared" si="44"/>
        <v>0</v>
      </c>
      <c r="AC55" s="98">
        <f t="shared" si="44"/>
        <v>39879</v>
      </c>
      <c r="AD55" s="98">
        <f t="shared" si="44"/>
        <v>0</v>
      </c>
      <c r="AE55" s="98">
        <f t="shared" si="44"/>
        <v>39879</v>
      </c>
      <c r="AF55" s="98">
        <f t="shared" si="44"/>
        <v>370880</v>
      </c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</row>
    <row r="56" spans="1:191" ht="18.75" thickBot="1" x14ac:dyDescent="0.3">
      <c r="A56" s="99"/>
      <c r="B56" s="99"/>
      <c r="C56" s="99"/>
      <c r="D56" s="100" t="s">
        <v>92</v>
      </c>
      <c r="E56" s="99"/>
      <c r="F56" s="99"/>
      <c r="G56" s="101" t="s">
        <v>93</v>
      </c>
      <c r="H56" s="267">
        <f t="shared" ref="H56" si="45">+H71+H442</f>
        <v>566400</v>
      </c>
      <c r="I56" s="98">
        <f>+I71+I442</f>
        <v>303432</v>
      </c>
      <c r="J56" s="98">
        <f t="shared" si="44"/>
        <v>69141</v>
      </c>
      <c r="K56" s="98">
        <f t="shared" si="44"/>
        <v>372573</v>
      </c>
      <c r="L56" s="308">
        <f t="shared" si="42"/>
        <v>65.779131355932208</v>
      </c>
      <c r="M56" s="37">
        <f t="shared" si="3"/>
        <v>193827</v>
      </c>
      <c r="N56" s="98">
        <f t="shared" si="44"/>
        <v>0</v>
      </c>
      <c r="O56" s="98">
        <f t="shared" si="44"/>
        <v>192827</v>
      </c>
      <c r="P56" s="98">
        <f t="shared" si="44"/>
        <v>0</v>
      </c>
      <c r="Q56" s="98">
        <f t="shared" si="44"/>
        <v>192827</v>
      </c>
      <c r="R56" s="98">
        <f t="shared" si="44"/>
        <v>0</v>
      </c>
      <c r="S56" s="98">
        <f t="shared" si="44"/>
        <v>192827</v>
      </c>
      <c r="T56" s="98">
        <f t="shared" si="44"/>
        <v>0</v>
      </c>
      <c r="U56" s="98">
        <f t="shared" si="44"/>
        <v>192827</v>
      </c>
      <c r="V56" s="98">
        <f t="shared" si="44"/>
        <v>0</v>
      </c>
      <c r="W56" s="98">
        <f t="shared" si="44"/>
        <v>192827</v>
      </c>
      <c r="X56" s="98">
        <f t="shared" si="44"/>
        <v>0</v>
      </c>
      <c r="Y56" s="98">
        <f t="shared" si="44"/>
        <v>192827</v>
      </c>
      <c r="Z56" s="98">
        <f t="shared" si="44"/>
        <v>0</v>
      </c>
      <c r="AA56" s="98">
        <f t="shared" si="44"/>
        <v>192827</v>
      </c>
      <c r="AB56" s="98">
        <f t="shared" si="44"/>
        <v>0</v>
      </c>
      <c r="AC56" s="98">
        <f t="shared" si="44"/>
        <v>192827</v>
      </c>
      <c r="AD56" s="98">
        <f t="shared" si="44"/>
        <v>0</v>
      </c>
      <c r="AE56" s="98">
        <f t="shared" si="44"/>
        <v>192827</v>
      </c>
      <c r="AF56" s="98">
        <f t="shared" si="44"/>
        <v>330000</v>
      </c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>
        <v>2</v>
      </c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</row>
    <row r="57" spans="1:191" ht="18.75" thickBot="1" x14ac:dyDescent="0.3">
      <c r="A57" s="99"/>
      <c r="B57" s="99"/>
      <c r="C57" s="99"/>
      <c r="D57" s="100" t="s">
        <v>94</v>
      </c>
      <c r="E57" s="99"/>
      <c r="F57" s="99"/>
      <c r="G57" s="101" t="s">
        <v>95</v>
      </c>
      <c r="H57" s="267">
        <f t="shared" ref="H57:I59" si="46">+H72</f>
        <v>0</v>
      </c>
      <c r="I57" s="98">
        <f t="shared" si="46"/>
        <v>0</v>
      </c>
      <c r="J57" s="98">
        <f t="shared" ref="J57:AF59" si="47">+J72</f>
        <v>0</v>
      </c>
      <c r="K57" s="98">
        <f t="shared" si="47"/>
        <v>0</v>
      </c>
      <c r="L57" s="308">
        <v>0</v>
      </c>
      <c r="M57" s="37">
        <f t="shared" si="3"/>
        <v>0</v>
      </c>
      <c r="N57" s="98">
        <f t="shared" si="47"/>
        <v>0</v>
      </c>
      <c r="O57" s="98">
        <f t="shared" si="47"/>
        <v>0</v>
      </c>
      <c r="P57" s="98">
        <f t="shared" si="47"/>
        <v>0</v>
      </c>
      <c r="Q57" s="98">
        <f t="shared" si="47"/>
        <v>0</v>
      </c>
      <c r="R57" s="98">
        <f t="shared" si="47"/>
        <v>0</v>
      </c>
      <c r="S57" s="98">
        <f t="shared" si="47"/>
        <v>0</v>
      </c>
      <c r="T57" s="98">
        <f t="shared" si="47"/>
        <v>0</v>
      </c>
      <c r="U57" s="98">
        <f t="shared" si="47"/>
        <v>0</v>
      </c>
      <c r="V57" s="98">
        <f t="shared" si="47"/>
        <v>0</v>
      </c>
      <c r="W57" s="98">
        <f t="shared" si="47"/>
        <v>0</v>
      </c>
      <c r="X57" s="98">
        <f t="shared" si="47"/>
        <v>0</v>
      </c>
      <c r="Y57" s="98">
        <f t="shared" si="47"/>
        <v>0</v>
      </c>
      <c r="Z57" s="98">
        <f t="shared" si="47"/>
        <v>0</v>
      </c>
      <c r="AA57" s="98">
        <f t="shared" si="47"/>
        <v>0</v>
      </c>
      <c r="AB57" s="98">
        <f t="shared" si="47"/>
        <v>0</v>
      </c>
      <c r="AC57" s="98">
        <f t="shared" si="47"/>
        <v>0</v>
      </c>
      <c r="AD57" s="98">
        <f t="shared" si="47"/>
        <v>0</v>
      </c>
      <c r="AE57" s="98">
        <f t="shared" si="47"/>
        <v>0</v>
      </c>
      <c r="AF57" s="98">
        <f t="shared" si="47"/>
        <v>0</v>
      </c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</row>
    <row r="58" spans="1:191" ht="18.75" thickBot="1" x14ac:dyDescent="0.3">
      <c r="A58" s="99"/>
      <c r="B58" s="99"/>
      <c r="C58" s="99"/>
      <c r="D58" s="100" t="s">
        <v>96</v>
      </c>
      <c r="E58" s="99"/>
      <c r="F58" s="99"/>
      <c r="G58" s="101" t="s">
        <v>97</v>
      </c>
      <c r="H58" s="267">
        <f t="shared" si="46"/>
        <v>29000</v>
      </c>
      <c r="I58" s="98">
        <f t="shared" si="46"/>
        <v>0</v>
      </c>
      <c r="J58" s="98">
        <f t="shared" si="47"/>
        <v>0</v>
      </c>
      <c r="K58" s="98">
        <f t="shared" si="47"/>
        <v>0</v>
      </c>
      <c r="L58" s="308">
        <f t="shared" si="42"/>
        <v>0</v>
      </c>
      <c r="M58" s="37">
        <f t="shared" si="3"/>
        <v>29000</v>
      </c>
      <c r="N58" s="98">
        <f t="shared" si="47"/>
        <v>0</v>
      </c>
      <c r="O58" s="98">
        <f t="shared" si="47"/>
        <v>29000</v>
      </c>
      <c r="P58" s="98">
        <f t="shared" si="47"/>
        <v>0</v>
      </c>
      <c r="Q58" s="98">
        <f t="shared" si="47"/>
        <v>29000</v>
      </c>
      <c r="R58" s="98">
        <f t="shared" si="47"/>
        <v>0</v>
      </c>
      <c r="S58" s="98">
        <f t="shared" si="47"/>
        <v>29000</v>
      </c>
      <c r="T58" s="98">
        <f t="shared" si="47"/>
        <v>0</v>
      </c>
      <c r="U58" s="98">
        <f t="shared" si="47"/>
        <v>29000</v>
      </c>
      <c r="V58" s="98">
        <f t="shared" si="47"/>
        <v>0</v>
      </c>
      <c r="W58" s="98">
        <f t="shared" si="47"/>
        <v>29000</v>
      </c>
      <c r="X58" s="98">
        <f t="shared" si="47"/>
        <v>0</v>
      </c>
      <c r="Y58" s="98">
        <f t="shared" si="47"/>
        <v>29000</v>
      </c>
      <c r="Z58" s="98">
        <f t="shared" si="47"/>
        <v>0</v>
      </c>
      <c r="AA58" s="98">
        <f t="shared" si="47"/>
        <v>29000</v>
      </c>
      <c r="AB58" s="98">
        <f t="shared" si="47"/>
        <v>0</v>
      </c>
      <c r="AC58" s="98">
        <f t="shared" si="47"/>
        <v>29000</v>
      </c>
      <c r="AD58" s="98">
        <f t="shared" si="47"/>
        <v>0</v>
      </c>
      <c r="AE58" s="98">
        <f t="shared" si="47"/>
        <v>29000</v>
      </c>
      <c r="AF58" s="98">
        <f t="shared" si="47"/>
        <v>0</v>
      </c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</row>
    <row r="59" spans="1:191" ht="32.25" thickBot="1" x14ac:dyDescent="0.3">
      <c r="A59" s="99"/>
      <c r="B59" s="99"/>
      <c r="C59" s="99"/>
      <c r="D59" s="100" t="s">
        <v>98</v>
      </c>
      <c r="E59" s="99"/>
      <c r="F59" s="99"/>
      <c r="G59" s="101" t="s">
        <v>99</v>
      </c>
      <c r="H59" s="267">
        <f t="shared" si="46"/>
        <v>2190000</v>
      </c>
      <c r="I59" s="98">
        <f>+I74</f>
        <v>1709541</v>
      </c>
      <c r="J59" s="98">
        <f t="shared" si="47"/>
        <v>255683</v>
      </c>
      <c r="K59" s="98">
        <f t="shared" si="47"/>
        <v>1965224</v>
      </c>
      <c r="L59" s="308">
        <f t="shared" si="42"/>
        <v>89.736255707762552</v>
      </c>
      <c r="M59" s="37">
        <f t="shared" si="3"/>
        <v>224776</v>
      </c>
      <c r="N59" s="98">
        <f t="shared" si="47"/>
        <v>0</v>
      </c>
      <c r="O59" s="98">
        <f t="shared" si="47"/>
        <v>211776</v>
      </c>
      <c r="P59" s="98">
        <f t="shared" si="47"/>
        <v>0</v>
      </c>
      <c r="Q59" s="98">
        <f t="shared" si="47"/>
        <v>211776</v>
      </c>
      <c r="R59" s="98">
        <f t="shared" si="47"/>
        <v>0</v>
      </c>
      <c r="S59" s="98">
        <f t="shared" si="47"/>
        <v>211776</v>
      </c>
      <c r="T59" s="98">
        <f t="shared" si="47"/>
        <v>0</v>
      </c>
      <c r="U59" s="98">
        <f t="shared" si="47"/>
        <v>211776</v>
      </c>
      <c r="V59" s="98">
        <f t="shared" si="47"/>
        <v>0</v>
      </c>
      <c r="W59" s="98">
        <f t="shared" si="47"/>
        <v>211776</v>
      </c>
      <c r="X59" s="98">
        <f t="shared" si="47"/>
        <v>0</v>
      </c>
      <c r="Y59" s="98">
        <f t="shared" si="47"/>
        <v>211776</v>
      </c>
      <c r="Z59" s="98">
        <f t="shared" si="47"/>
        <v>0</v>
      </c>
      <c r="AA59" s="98">
        <f t="shared" si="47"/>
        <v>211776</v>
      </c>
      <c r="AB59" s="98">
        <f t="shared" si="47"/>
        <v>0</v>
      </c>
      <c r="AC59" s="98">
        <f t="shared" si="47"/>
        <v>211776</v>
      </c>
      <c r="AD59" s="98">
        <f t="shared" si="47"/>
        <v>0</v>
      </c>
      <c r="AE59" s="98">
        <f t="shared" si="47"/>
        <v>211776</v>
      </c>
      <c r="AF59" s="98">
        <f t="shared" si="47"/>
        <v>9662000</v>
      </c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</row>
    <row r="60" spans="1:191" ht="18.75" thickBot="1" x14ac:dyDescent="0.3">
      <c r="A60" s="99"/>
      <c r="B60" s="99"/>
      <c r="C60" s="99"/>
      <c r="D60" s="100" t="s">
        <v>100</v>
      </c>
      <c r="E60" s="99"/>
      <c r="F60" s="99"/>
      <c r="G60" s="101" t="s">
        <v>101</v>
      </c>
      <c r="H60" s="267">
        <f t="shared" ref="H60:I62" si="48">+H81</f>
        <v>0</v>
      </c>
      <c r="I60" s="98">
        <f t="shared" si="48"/>
        <v>0</v>
      </c>
      <c r="J60" s="98">
        <f t="shared" ref="J60:AF62" si="49">+J81</f>
        <v>0</v>
      </c>
      <c r="K60" s="98">
        <f t="shared" si="49"/>
        <v>0</v>
      </c>
      <c r="L60" s="308">
        <v>0</v>
      </c>
      <c r="M60" s="37">
        <f t="shared" si="3"/>
        <v>0</v>
      </c>
      <c r="N60" s="98">
        <f t="shared" si="49"/>
        <v>0</v>
      </c>
      <c r="O60" s="98" t="e">
        <f t="shared" si="49"/>
        <v>#DIV/0!</v>
      </c>
      <c r="P60" s="98">
        <f t="shared" si="49"/>
        <v>0</v>
      </c>
      <c r="Q60" s="98" t="e">
        <f t="shared" si="49"/>
        <v>#DIV/0!</v>
      </c>
      <c r="R60" s="98">
        <f t="shared" si="49"/>
        <v>0</v>
      </c>
      <c r="S60" s="98" t="e">
        <f t="shared" si="49"/>
        <v>#DIV/0!</v>
      </c>
      <c r="T60" s="98">
        <f t="shared" si="49"/>
        <v>0</v>
      </c>
      <c r="U60" s="98" t="e">
        <f t="shared" si="49"/>
        <v>#DIV/0!</v>
      </c>
      <c r="V60" s="98">
        <f t="shared" si="49"/>
        <v>0</v>
      </c>
      <c r="W60" s="98" t="e">
        <f t="shared" si="49"/>
        <v>#DIV/0!</v>
      </c>
      <c r="X60" s="98">
        <f t="shared" si="49"/>
        <v>0</v>
      </c>
      <c r="Y60" s="98" t="e">
        <f t="shared" si="49"/>
        <v>#DIV/0!</v>
      </c>
      <c r="Z60" s="98">
        <f t="shared" si="49"/>
        <v>0</v>
      </c>
      <c r="AA60" s="98" t="e">
        <f t="shared" si="49"/>
        <v>#DIV/0!</v>
      </c>
      <c r="AB60" s="98">
        <f t="shared" si="49"/>
        <v>0</v>
      </c>
      <c r="AC60" s="98" t="e">
        <f t="shared" si="49"/>
        <v>#DIV/0!</v>
      </c>
      <c r="AD60" s="98">
        <f t="shared" si="49"/>
        <v>0</v>
      </c>
      <c r="AE60" s="98" t="e">
        <f t="shared" si="49"/>
        <v>#DIV/0!</v>
      </c>
      <c r="AF60" s="98">
        <f t="shared" si="49"/>
        <v>0</v>
      </c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</row>
    <row r="61" spans="1:191" ht="32.25" thickBot="1" x14ac:dyDescent="0.3">
      <c r="A61" s="99"/>
      <c r="B61" s="99"/>
      <c r="C61" s="99"/>
      <c r="D61" s="100" t="s">
        <v>102</v>
      </c>
      <c r="E61" s="99"/>
      <c r="F61" s="99"/>
      <c r="G61" s="101" t="s">
        <v>103</v>
      </c>
      <c r="H61" s="267">
        <f t="shared" si="48"/>
        <v>0</v>
      </c>
      <c r="I61" s="98">
        <f t="shared" si="48"/>
        <v>0</v>
      </c>
      <c r="J61" s="98">
        <f t="shared" si="49"/>
        <v>0</v>
      </c>
      <c r="K61" s="98">
        <f t="shared" si="49"/>
        <v>0</v>
      </c>
      <c r="L61" s="308">
        <v>0</v>
      </c>
      <c r="M61" s="37">
        <f t="shared" si="3"/>
        <v>0</v>
      </c>
      <c r="N61" s="98">
        <f t="shared" si="49"/>
        <v>0</v>
      </c>
      <c r="O61" s="98" t="e">
        <f t="shared" si="49"/>
        <v>#DIV/0!</v>
      </c>
      <c r="P61" s="98">
        <f t="shared" si="49"/>
        <v>0</v>
      </c>
      <c r="Q61" s="98" t="e">
        <f t="shared" si="49"/>
        <v>#DIV/0!</v>
      </c>
      <c r="R61" s="98">
        <f t="shared" si="49"/>
        <v>0</v>
      </c>
      <c r="S61" s="98" t="e">
        <f t="shared" si="49"/>
        <v>#DIV/0!</v>
      </c>
      <c r="T61" s="98">
        <f t="shared" si="49"/>
        <v>0</v>
      </c>
      <c r="U61" s="98" t="e">
        <f t="shared" si="49"/>
        <v>#DIV/0!</v>
      </c>
      <c r="V61" s="98">
        <f t="shared" si="49"/>
        <v>0</v>
      </c>
      <c r="W61" s="98" t="e">
        <f t="shared" si="49"/>
        <v>#DIV/0!</v>
      </c>
      <c r="X61" s="98">
        <f t="shared" si="49"/>
        <v>0</v>
      </c>
      <c r="Y61" s="98" t="e">
        <f t="shared" si="49"/>
        <v>#DIV/0!</v>
      </c>
      <c r="Z61" s="98">
        <f t="shared" si="49"/>
        <v>0</v>
      </c>
      <c r="AA61" s="98" t="e">
        <f t="shared" si="49"/>
        <v>#DIV/0!</v>
      </c>
      <c r="AB61" s="98">
        <f t="shared" si="49"/>
        <v>0</v>
      </c>
      <c r="AC61" s="98" t="e">
        <f t="shared" si="49"/>
        <v>#DIV/0!</v>
      </c>
      <c r="AD61" s="98">
        <f t="shared" si="49"/>
        <v>0</v>
      </c>
      <c r="AE61" s="98" t="e">
        <f t="shared" si="49"/>
        <v>#DIV/0!</v>
      </c>
      <c r="AF61" s="98">
        <f t="shared" si="49"/>
        <v>57600</v>
      </c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</row>
    <row r="62" spans="1:191" ht="18.75" thickBot="1" x14ac:dyDescent="0.3">
      <c r="A62" s="99"/>
      <c r="B62" s="99"/>
      <c r="C62" s="99"/>
      <c r="D62" s="100" t="s">
        <v>104</v>
      </c>
      <c r="E62" s="99"/>
      <c r="F62" s="99"/>
      <c r="G62" s="101" t="s">
        <v>105</v>
      </c>
      <c r="H62" s="267">
        <f t="shared" si="48"/>
        <v>8082000</v>
      </c>
      <c r="I62" s="98">
        <f>+I83</f>
        <v>6401914</v>
      </c>
      <c r="J62" s="98">
        <f t="shared" si="49"/>
        <v>1117997</v>
      </c>
      <c r="K62" s="98">
        <f t="shared" si="49"/>
        <v>7519911</v>
      </c>
      <c r="L62" s="308">
        <f t="shared" si="42"/>
        <v>93.045174461766891</v>
      </c>
      <c r="M62" s="37">
        <f t="shared" si="3"/>
        <v>562089</v>
      </c>
      <c r="N62" s="98">
        <f t="shared" si="49"/>
        <v>0</v>
      </c>
      <c r="O62" s="98">
        <f t="shared" si="49"/>
        <v>2201255.6619989588</v>
      </c>
      <c r="P62" s="98">
        <f t="shared" si="49"/>
        <v>0</v>
      </c>
      <c r="Q62" s="98">
        <f t="shared" si="49"/>
        <v>2201255.6619989588</v>
      </c>
      <c r="R62" s="98">
        <f t="shared" si="49"/>
        <v>0</v>
      </c>
      <c r="S62" s="98">
        <f t="shared" si="49"/>
        <v>2201255.6619989588</v>
      </c>
      <c r="T62" s="98">
        <f t="shared" si="49"/>
        <v>0</v>
      </c>
      <c r="U62" s="98">
        <f t="shared" si="49"/>
        <v>2201255.6619989588</v>
      </c>
      <c r="V62" s="98">
        <f t="shared" si="49"/>
        <v>0</v>
      </c>
      <c r="W62" s="98">
        <f t="shared" si="49"/>
        <v>2201255.6619989588</v>
      </c>
      <c r="X62" s="98">
        <f t="shared" si="49"/>
        <v>0</v>
      </c>
      <c r="Y62" s="98">
        <f t="shared" si="49"/>
        <v>2201255.6619989588</v>
      </c>
      <c r="Z62" s="98">
        <f t="shared" si="49"/>
        <v>0</v>
      </c>
      <c r="AA62" s="98">
        <f t="shared" si="49"/>
        <v>2201255.6619989588</v>
      </c>
      <c r="AB62" s="98">
        <f t="shared" si="49"/>
        <v>0</v>
      </c>
      <c r="AC62" s="98">
        <f t="shared" si="49"/>
        <v>2201255.6619989588</v>
      </c>
      <c r="AD62" s="98">
        <f t="shared" si="49"/>
        <v>0</v>
      </c>
      <c r="AE62" s="98">
        <f t="shared" si="49"/>
        <v>2201255.6619989588</v>
      </c>
      <c r="AF62" s="98" t="e">
        <f t="shared" si="49"/>
        <v>#REF!</v>
      </c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</row>
    <row r="63" spans="1:191" ht="32.25" thickBot="1" x14ac:dyDescent="0.3">
      <c r="A63" s="99"/>
      <c r="B63" s="99"/>
      <c r="C63" s="99"/>
      <c r="D63" s="100" t="s">
        <v>106</v>
      </c>
      <c r="E63" s="99"/>
      <c r="F63" s="99"/>
      <c r="G63" s="101" t="s">
        <v>107</v>
      </c>
      <c r="H63" s="267">
        <f>+H88</f>
        <v>0</v>
      </c>
      <c r="I63" s="98">
        <f>+I88</f>
        <v>0</v>
      </c>
      <c r="J63" s="98">
        <f t="shared" ref="J63:AF64" si="50">+J88</f>
        <v>0</v>
      </c>
      <c r="K63" s="98">
        <f t="shared" si="50"/>
        <v>0</v>
      </c>
      <c r="L63" s="308">
        <v>0</v>
      </c>
      <c r="M63" s="37">
        <f t="shared" si="3"/>
        <v>0</v>
      </c>
      <c r="N63" s="98">
        <f t="shared" si="50"/>
        <v>0</v>
      </c>
      <c r="O63" s="98">
        <f t="shared" si="50"/>
        <v>0</v>
      </c>
      <c r="P63" s="98">
        <f t="shared" si="50"/>
        <v>0</v>
      </c>
      <c r="Q63" s="98">
        <f t="shared" si="50"/>
        <v>0</v>
      </c>
      <c r="R63" s="98">
        <f t="shared" si="50"/>
        <v>0</v>
      </c>
      <c r="S63" s="98">
        <f t="shared" si="50"/>
        <v>0</v>
      </c>
      <c r="T63" s="98">
        <f t="shared" si="50"/>
        <v>0</v>
      </c>
      <c r="U63" s="98">
        <f t="shared" si="50"/>
        <v>0</v>
      </c>
      <c r="V63" s="98">
        <f t="shared" si="50"/>
        <v>0</v>
      </c>
      <c r="W63" s="98">
        <f t="shared" si="50"/>
        <v>0</v>
      </c>
      <c r="X63" s="98">
        <f t="shared" si="50"/>
        <v>0</v>
      </c>
      <c r="Y63" s="98">
        <f t="shared" si="50"/>
        <v>0</v>
      </c>
      <c r="Z63" s="98">
        <f t="shared" si="50"/>
        <v>0</v>
      </c>
      <c r="AA63" s="98">
        <f t="shared" si="50"/>
        <v>0</v>
      </c>
      <c r="AB63" s="98">
        <f t="shared" si="50"/>
        <v>0</v>
      </c>
      <c r="AC63" s="98">
        <f t="shared" si="50"/>
        <v>0</v>
      </c>
      <c r="AD63" s="98">
        <f t="shared" si="50"/>
        <v>0</v>
      </c>
      <c r="AE63" s="98">
        <f t="shared" si="50"/>
        <v>0</v>
      </c>
      <c r="AF63" s="98">
        <f t="shared" si="50"/>
        <v>0</v>
      </c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</row>
    <row r="64" spans="1:191" ht="18.75" thickBot="1" x14ac:dyDescent="0.3">
      <c r="A64" s="99"/>
      <c r="B64" s="99"/>
      <c r="C64" s="99"/>
      <c r="D64" s="100" t="s">
        <v>108</v>
      </c>
      <c r="E64" s="99"/>
      <c r="F64" s="99"/>
      <c r="G64" s="101" t="s">
        <v>109</v>
      </c>
      <c r="H64" s="267">
        <f>+H89</f>
        <v>1058000</v>
      </c>
      <c r="I64" s="98">
        <f t="shared" ref="I64:K64" si="51">+I89</f>
        <v>71654</v>
      </c>
      <c r="J64" s="98">
        <f t="shared" si="51"/>
        <v>980091</v>
      </c>
      <c r="K64" s="98">
        <f t="shared" si="51"/>
        <v>1051745</v>
      </c>
      <c r="L64" s="308">
        <f>K64/H64*100</f>
        <v>99.40879017013232</v>
      </c>
      <c r="M64" s="37">
        <f t="shared" si="3"/>
        <v>6255</v>
      </c>
      <c r="N64" s="98">
        <f t="shared" si="50"/>
        <v>0</v>
      </c>
      <c r="O64" s="98">
        <f t="shared" si="50"/>
        <v>5909</v>
      </c>
      <c r="P64" s="98">
        <f t="shared" si="50"/>
        <v>0</v>
      </c>
      <c r="Q64" s="98">
        <f t="shared" si="50"/>
        <v>5909</v>
      </c>
      <c r="R64" s="98">
        <f t="shared" si="50"/>
        <v>0</v>
      </c>
      <c r="S64" s="98">
        <f t="shared" si="50"/>
        <v>5909</v>
      </c>
      <c r="T64" s="98">
        <f t="shared" si="50"/>
        <v>0</v>
      </c>
      <c r="U64" s="98">
        <f t="shared" si="50"/>
        <v>5909</v>
      </c>
      <c r="V64" s="98">
        <f t="shared" si="50"/>
        <v>0</v>
      </c>
      <c r="W64" s="98">
        <f t="shared" si="50"/>
        <v>5909</v>
      </c>
      <c r="X64" s="98">
        <f t="shared" si="50"/>
        <v>0</v>
      </c>
      <c r="Y64" s="98">
        <f t="shared" si="50"/>
        <v>5909</v>
      </c>
      <c r="Z64" s="98">
        <f t="shared" si="50"/>
        <v>0</v>
      </c>
      <c r="AA64" s="98">
        <f t="shared" si="50"/>
        <v>5909</v>
      </c>
      <c r="AB64" s="98">
        <f t="shared" si="50"/>
        <v>0</v>
      </c>
      <c r="AC64" s="98">
        <f t="shared" si="50"/>
        <v>5909</v>
      </c>
      <c r="AD64" s="98">
        <f t="shared" si="50"/>
        <v>0</v>
      </c>
      <c r="AE64" s="98">
        <f t="shared" si="50"/>
        <v>5909</v>
      </c>
      <c r="AF64" s="98">
        <f t="shared" si="50"/>
        <v>1800000</v>
      </c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</row>
    <row r="65" spans="1:191" ht="18.75" thickBot="1" x14ac:dyDescent="0.3">
      <c r="A65" s="99"/>
      <c r="B65" s="99"/>
      <c r="C65" s="99"/>
      <c r="D65" s="100" t="s">
        <v>110</v>
      </c>
      <c r="E65" s="99"/>
      <c r="F65" s="99"/>
      <c r="G65" s="101" t="s">
        <v>111</v>
      </c>
      <c r="H65" s="267">
        <f>+H66</f>
        <v>9000</v>
      </c>
      <c r="I65" s="98">
        <f>+I66</f>
        <v>0</v>
      </c>
      <c r="J65" s="98">
        <f t="shared" ref="J65:AF65" si="52">+J66</f>
        <v>0</v>
      </c>
      <c r="K65" s="98">
        <f t="shared" si="52"/>
        <v>0</v>
      </c>
      <c r="L65" s="308">
        <f t="shared" si="42"/>
        <v>0</v>
      </c>
      <c r="M65" s="37">
        <f t="shared" si="3"/>
        <v>9000</v>
      </c>
      <c r="N65" s="98">
        <f t="shared" si="52"/>
        <v>0</v>
      </c>
      <c r="O65" s="98">
        <f t="shared" si="52"/>
        <v>9000</v>
      </c>
      <c r="P65" s="98">
        <f t="shared" si="52"/>
        <v>0</v>
      </c>
      <c r="Q65" s="98">
        <f t="shared" si="52"/>
        <v>9000</v>
      </c>
      <c r="R65" s="98">
        <f t="shared" si="52"/>
        <v>0</v>
      </c>
      <c r="S65" s="98">
        <f t="shared" si="52"/>
        <v>9000</v>
      </c>
      <c r="T65" s="98">
        <f t="shared" si="52"/>
        <v>0</v>
      </c>
      <c r="U65" s="98">
        <f t="shared" si="52"/>
        <v>9000</v>
      </c>
      <c r="V65" s="98">
        <f t="shared" si="52"/>
        <v>0</v>
      </c>
      <c r="W65" s="98">
        <f t="shared" si="52"/>
        <v>9000</v>
      </c>
      <c r="X65" s="98">
        <f t="shared" si="52"/>
        <v>0</v>
      </c>
      <c r="Y65" s="98">
        <f t="shared" si="52"/>
        <v>9000</v>
      </c>
      <c r="Z65" s="98">
        <f t="shared" si="52"/>
        <v>0</v>
      </c>
      <c r="AA65" s="98">
        <f t="shared" si="52"/>
        <v>9000</v>
      </c>
      <c r="AB65" s="98">
        <f t="shared" si="52"/>
        <v>0</v>
      </c>
      <c r="AC65" s="98">
        <f t="shared" si="52"/>
        <v>9000</v>
      </c>
      <c r="AD65" s="98">
        <f t="shared" si="52"/>
        <v>0</v>
      </c>
      <c r="AE65" s="98">
        <f t="shared" si="52"/>
        <v>9000</v>
      </c>
      <c r="AF65" s="98">
        <f t="shared" si="52"/>
        <v>0</v>
      </c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</row>
    <row r="66" spans="1:191" ht="18.75" thickBot="1" x14ac:dyDescent="0.3">
      <c r="A66" s="99"/>
      <c r="B66" s="99"/>
      <c r="C66" s="99"/>
      <c r="D66" s="100" t="s">
        <v>112</v>
      </c>
      <c r="E66" s="99"/>
      <c r="F66" s="99"/>
      <c r="G66" s="101" t="s">
        <v>113</v>
      </c>
      <c r="H66" s="267">
        <f t="shared" ref="H66" si="53">+H91+H443</f>
        <v>9000</v>
      </c>
      <c r="I66" s="98">
        <f t="shared" ref="I66:AF66" si="54">+I91+I443</f>
        <v>0</v>
      </c>
      <c r="J66" s="98">
        <f t="shared" si="54"/>
        <v>0</v>
      </c>
      <c r="K66" s="98">
        <f t="shared" si="54"/>
        <v>0</v>
      </c>
      <c r="L66" s="308">
        <f t="shared" si="42"/>
        <v>0</v>
      </c>
      <c r="M66" s="37">
        <f t="shared" si="3"/>
        <v>9000</v>
      </c>
      <c r="N66" s="98">
        <f t="shared" si="54"/>
        <v>0</v>
      </c>
      <c r="O66" s="98">
        <f t="shared" si="54"/>
        <v>9000</v>
      </c>
      <c r="P66" s="98">
        <f t="shared" si="54"/>
        <v>0</v>
      </c>
      <c r="Q66" s="98">
        <f t="shared" si="54"/>
        <v>9000</v>
      </c>
      <c r="R66" s="98">
        <f t="shared" si="54"/>
        <v>0</v>
      </c>
      <c r="S66" s="98">
        <f t="shared" si="54"/>
        <v>9000</v>
      </c>
      <c r="T66" s="98">
        <f t="shared" si="54"/>
        <v>0</v>
      </c>
      <c r="U66" s="98">
        <f t="shared" si="54"/>
        <v>9000</v>
      </c>
      <c r="V66" s="98">
        <f t="shared" si="54"/>
        <v>0</v>
      </c>
      <c r="W66" s="98">
        <f t="shared" si="54"/>
        <v>9000</v>
      </c>
      <c r="X66" s="98">
        <f t="shared" si="54"/>
        <v>0</v>
      </c>
      <c r="Y66" s="98">
        <f t="shared" si="54"/>
        <v>9000</v>
      </c>
      <c r="Z66" s="98">
        <f t="shared" si="54"/>
        <v>0</v>
      </c>
      <c r="AA66" s="98">
        <f t="shared" si="54"/>
        <v>9000</v>
      </c>
      <c r="AB66" s="98">
        <f t="shared" si="54"/>
        <v>0</v>
      </c>
      <c r="AC66" s="98">
        <f t="shared" si="54"/>
        <v>9000</v>
      </c>
      <c r="AD66" s="98">
        <f t="shared" si="54"/>
        <v>0</v>
      </c>
      <c r="AE66" s="98">
        <f t="shared" si="54"/>
        <v>9000</v>
      </c>
      <c r="AF66" s="98">
        <f t="shared" si="54"/>
        <v>0</v>
      </c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</row>
    <row r="67" spans="1:191" ht="18.75" thickBot="1" x14ac:dyDescent="0.3">
      <c r="A67" s="102"/>
      <c r="B67" s="102"/>
      <c r="C67" s="102"/>
      <c r="D67" s="103">
        <v>85</v>
      </c>
      <c r="E67" s="103"/>
      <c r="F67" s="104"/>
      <c r="G67" s="105" t="s">
        <v>114</v>
      </c>
      <c r="H67" s="268">
        <f>+H95</f>
        <v>0</v>
      </c>
      <c r="I67" s="106">
        <f>+I95</f>
        <v>-116524</v>
      </c>
      <c r="J67" s="106">
        <f t="shared" ref="J67:AF67" si="55">+J95</f>
        <v>-4191</v>
      </c>
      <c r="K67" s="106">
        <f t="shared" si="55"/>
        <v>-120715</v>
      </c>
      <c r="L67" s="308">
        <v>0</v>
      </c>
      <c r="M67" s="37">
        <f t="shared" si="3"/>
        <v>120715</v>
      </c>
      <c r="N67" s="106">
        <f t="shared" si="55"/>
        <v>0</v>
      </c>
      <c r="O67" s="106">
        <f t="shared" si="55"/>
        <v>86917</v>
      </c>
      <c r="P67" s="106">
        <f t="shared" si="55"/>
        <v>0</v>
      </c>
      <c r="Q67" s="106">
        <f t="shared" si="55"/>
        <v>86917</v>
      </c>
      <c r="R67" s="106">
        <f t="shared" si="55"/>
        <v>0</v>
      </c>
      <c r="S67" s="106">
        <f t="shared" si="55"/>
        <v>86917</v>
      </c>
      <c r="T67" s="106">
        <f t="shared" si="55"/>
        <v>0</v>
      </c>
      <c r="U67" s="106">
        <f t="shared" si="55"/>
        <v>86917</v>
      </c>
      <c r="V67" s="106">
        <f t="shared" si="55"/>
        <v>0</v>
      </c>
      <c r="W67" s="106">
        <f t="shared" si="55"/>
        <v>86917</v>
      </c>
      <c r="X67" s="106">
        <f t="shared" si="55"/>
        <v>0</v>
      </c>
      <c r="Y67" s="106">
        <f t="shared" si="55"/>
        <v>86917</v>
      </c>
      <c r="Z67" s="106">
        <f t="shared" si="55"/>
        <v>0</v>
      </c>
      <c r="AA67" s="106">
        <f t="shared" si="55"/>
        <v>86917</v>
      </c>
      <c r="AB67" s="106">
        <f t="shared" si="55"/>
        <v>0</v>
      </c>
      <c r="AC67" s="106">
        <f t="shared" si="55"/>
        <v>86917</v>
      </c>
      <c r="AD67" s="106">
        <f t="shared" si="55"/>
        <v>0</v>
      </c>
      <c r="AE67" s="106">
        <f t="shared" si="55"/>
        <v>86917</v>
      </c>
      <c r="AF67" s="106">
        <f t="shared" si="55"/>
        <v>0</v>
      </c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</row>
    <row r="68" spans="1:191" ht="18.75" thickBot="1" x14ac:dyDescent="0.3">
      <c r="A68" s="354">
        <v>5004</v>
      </c>
      <c r="B68" s="355"/>
      <c r="C68" s="355"/>
      <c r="D68" s="355"/>
      <c r="E68" s="355"/>
      <c r="F68" s="356"/>
      <c r="G68" s="107" t="s">
        <v>115</v>
      </c>
      <c r="H68" s="269">
        <f>+H69+H90+H92+H95</f>
        <v>13130730</v>
      </c>
      <c r="I68" s="108">
        <f>+I69+I90+I92+I95</f>
        <v>9331769</v>
      </c>
      <c r="J68" s="108">
        <f t="shared" ref="J68:AE68" si="56">+J69+J90+J92+J95</f>
        <v>2613420</v>
      </c>
      <c r="K68" s="108">
        <f t="shared" si="56"/>
        <v>11945189</v>
      </c>
      <c r="L68" s="308">
        <f t="shared" si="42"/>
        <v>90.971248361667634</v>
      </c>
      <c r="M68" s="37">
        <f t="shared" si="3"/>
        <v>1185541</v>
      </c>
      <c r="N68" s="108">
        <f t="shared" si="56"/>
        <v>0</v>
      </c>
      <c r="O68" s="108" t="e">
        <f t="shared" si="56"/>
        <v>#DIV/0!</v>
      </c>
      <c r="P68" s="108">
        <f t="shared" si="56"/>
        <v>0</v>
      </c>
      <c r="Q68" s="108" t="e">
        <f t="shared" si="56"/>
        <v>#DIV/0!</v>
      </c>
      <c r="R68" s="108">
        <f t="shared" si="56"/>
        <v>0</v>
      </c>
      <c r="S68" s="108" t="e">
        <f t="shared" si="56"/>
        <v>#DIV/0!</v>
      </c>
      <c r="T68" s="108">
        <f t="shared" si="56"/>
        <v>0</v>
      </c>
      <c r="U68" s="108" t="e">
        <f t="shared" si="56"/>
        <v>#DIV/0!</v>
      </c>
      <c r="V68" s="108">
        <f t="shared" si="56"/>
        <v>0</v>
      </c>
      <c r="W68" s="108" t="e">
        <f t="shared" si="56"/>
        <v>#DIV/0!</v>
      </c>
      <c r="X68" s="108">
        <f t="shared" si="56"/>
        <v>0</v>
      </c>
      <c r="Y68" s="108" t="e">
        <f t="shared" si="56"/>
        <v>#DIV/0!</v>
      </c>
      <c r="Z68" s="108">
        <f t="shared" si="56"/>
        <v>0</v>
      </c>
      <c r="AA68" s="108" t="e">
        <f t="shared" si="56"/>
        <v>#DIV/0!</v>
      </c>
      <c r="AB68" s="108">
        <f t="shared" si="56"/>
        <v>0</v>
      </c>
      <c r="AC68" s="108" t="e">
        <f t="shared" si="56"/>
        <v>#DIV/0!</v>
      </c>
      <c r="AD68" s="108">
        <f t="shared" si="56"/>
        <v>0</v>
      </c>
      <c r="AE68" s="108" t="e">
        <f t="shared" si="56"/>
        <v>#DIV/0!</v>
      </c>
      <c r="AF68" s="79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</row>
    <row r="69" spans="1:191" ht="16.5" thickBot="1" x14ac:dyDescent="0.25">
      <c r="A69" s="109"/>
      <c r="B69" s="110"/>
      <c r="C69" s="110"/>
      <c r="D69" s="110" t="s">
        <v>37</v>
      </c>
      <c r="E69" s="110"/>
      <c r="F69" s="111"/>
      <c r="G69" s="112" t="s">
        <v>89</v>
      </c>
      <c r="H69" s="267">
        <f>H70+H71+H72+H73+H74+H81+H82+H83+H89+H88</f>
        <v>13121730</v>
      </c>
      <c r="I69" s="98">
        <f>I70+I71+I72+I73+I74+I81+I82+I83+I89+I88</f>
        <v>9448293</v>
      </c>
      <c r="J69" s="98">
        <f t="shared" ref="J69:AF69" si="57">J70+J71+J72+J73+J74+J81+J82+J83+J89+J88</f>
        <v>2617611</v>
      </c>
      <c r="K69" s="98">
        <f t="shared" si="57"/>
        <v>12065904</v>
      </c>
      <c r="L69" s="308">
        <f t="shared" si="42"/>
        <v>91.953606727161741</v>
      </c>
      <c r="M69" s="37">
        <f t="shared" si="3"/>
        <v>1055826</v>
      </c>
      <c r="N69" s="98">
        <f t="shared" si="57"/>
        <v>0</v>
      </c>
      <c r="O69" s="98" t="e">
        <f t="shared" si="57"/>
        <v>#DIV/0!</v>
      </c>
      <c r="P69" s="98">
        <f t="shared" si="57"/>
        <v>0</v>
      </c>
      <c r="Q69" s="98" t="e">
        <f t="shared" si="57"/>
        <v>#DIV/0!</v>
      </c>
      <c r="R69" s="98">
        <f t="shared" si="57"/>
        <v>0</v>
      </c>
      <c r="S69" s="98" t="e">
        <f t="shared" si="57"/>
        <v>#DIV/0!</v>
      </c>
      <c r="T69" s="98">
        <f t="shared" si="57"/>
        <v>0</v>
      </c>
      <c r="U69" s="98" t="e">
        <f t="shared" si="57"/>
        <v>#DIV/0!</v>
      </c>
      <c r="V69" s="98">
        <f t="shared" si="57"/>
        <v>0</v>
      </c>
      <c r="W69" s="98" t="e">
        <f t="shared" si="57"/>
        <v>#DIV/0!</v>
      </c>
      <c r="X69" s="98">
        <f t="shared" si="57"/>
        <v>0</v>
      </c>
      <c r="Y69" s="98" t="e">
        <f t="shared" si="57"/>
        <v>#DIV/0!</v>
      </c>
      <c r="Z69" s="98">
        <f t="shared" si="57"/>
        <v>0</v>
      </c>
      <c r="AA69" s="98" t="e">
        <f t="shared" si="57"/>
        <v>#DIV/0!</v>
      </c>
      <c r="AB69" s="98">
        <f t="shared" si="57"/>
        <v>0</v>
      </c>
      <c r="AC69" s="98" t="e">
        <f t="shared" si="57"/>
        <v>#DIV/0!</v>
      </c>
      <c r="AD69" s="98">
        <f t="shared" si="57"/>
        <v>0</v>
      </c>
      <c r="AE69" s="98" t="e">
        <f t="shared" si="57"/>
        <v>#DIV/0!</v>
      </c>
      <c r="AF69" s="113" t="e">
        <f t="shared" si="57"/>
        <v>#REF!</v>
      </c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</row>
    <row r="70" spans="1:191" ht="15" customHeight="1" thickBot="1" x14ac:dyDescent="0.25">
      <c r="A70" s="40"/>
      <c r="B70" s="41"/>
      <c r="C70" s="41"/>
      <c r="D70" s="41" t="s">
        <v>116</v>
      </c>
      <c r="E70" s="41"/>
      <c r="F70" s="42"/>
      <c r="G70" s="114" t="s">
        <v>91</v>
      </c>
      <c r="H70" s="270">
        <f t="shared" ref="H70" si="58">H98+H167+H252</f>
        <v>1196330</v>
      </c>
      <c r="I70" s="113">
        <f t="shared" ref="I70:AE70" si="59">I98+I167+I252</f>
        <v>961752</v>
      </c>
      <c r="J70" s="115">
        <f t="shared" si="59"/>
        <v>194699</v>
      </c>
      <c r="K70" s="115">
        <f t="shared" si="59"/>
        <v>1156451</v>
      </c>
      <c r="L70" s="308">
        <f t="shared" si="42"/>
        <v>96.666555214698292</v>
      </c>
      <c r="M70" s="37">
        <f t="shared" si="3"/>
        <v>39879</v>
      </c>
      <c r="N70" s="115">
        <f>N98+N167+N252</f>
        <v>0</v>
      </c>
      <c r="O70" s="115">
        <f t="shared" si="59"/>
        <v>39879</v>
      </c>
      <c r="P70" s="115">
        <f t="shared" si="59"/>
        <v>0</v>
      </c>
      <c r="Q70" s="115">
        <f t="shared" si="59"/>
        <v>39879</v>
      </c>
      <c r="R70" s="115">
        <f t="shared" si="59"/>
        <v>0</v>
      </c>
      <c r="S70" s="115">
        <f t="shared" si="59"/>
        <v>39879</v>
      </c>
      <c r="T70" s="115">
        <f t="shared" si="59"/>
        <v>0</v>
      </c>
      <c r="U70" s="115">
        <f t="shared" si="59"/>
        <v>39879</v>
      </c>
      <c r="V70" s="115">
        <f>V98+V167+V252</f>
        <v>0</v>
      </c>
      <c r="W70" s="115">
        <f t="shared" si="59"/>
        <v>39879</v>
      </c>
      <c r="X70" s="115">
        <f>X98+X167+X252</f>
        <v>0</v>
      </c>
      <c r="Y70" s="115">
        <f t="shared" si="59"/>
        <v>39879</v>
      </c>
      <c r="Z70" s="115">
        <f>Z98+Z167+Z252</f>
        <v>0</v>
      </c>
      <c r="AA70" s="115">
        <f t="shared" si="59"/>
        <v>39879</v>
      </c>
      <c r="AB70" s="115">
        <f>AB98+AB167+AB252</f>
        <v>0</v>
      </c>
      <c r="AC70" s="115">
        <f t="shared" si="59"/>
        <v>39879</v>
      </c>
      <c r="AD70" s="115">
        <f t="shared" si="59"/>
        <v>0</v>
      </c>
      <c r="AE70" s="116">
        <f t="shared" si="59"/>
        <v>39879</v>
      </c>
      <c r="AF70" s="115">
        <f>AF98+AF167+AF252</f>
        <v>370880</v>
      </c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</row>
    <row r="71" spans="1:191" ht="18" customHeight="1" thickBot="1" x14ac:dyDescent="0.25">
      <c r="A71" s="40"/>
      <c r="B71" s="41"/>
      <c r="C71" s="41"/>
      <c r="D71" s="41" t="s">
        <v>117</v>
      </c>
      <c r="E71" s="41"/>
      <c r="F71" s="42"/>
      <c r="G71" s="114" t="s">
        <v>93</v>
      </c>
      <c r="H71" s="270">
        <f t="shared" ref="H71" si="60">H124+H193+H285+H372</f>
        <v>566400</v>
      </c>
      <c r="I71" s="113">
        <f t="shared" ref="I71:AF71" si="61">I124+I193+I285+I372</f>
        <v>303432</v>
      </c>
      <c r="J71" s="115">
        <f t="shared" si="61"/>
        <v>69141</v>
      </c>
      <c r="K71" s="115">
        <f t="shared" si="61"/>
        <v>372573</v>
      </c>
      <c r="L71" s="308">
        <f t="shared" si="42"/>
        <v>65.779131355932208</v>
      </c>
      <c r="M71" s="37">
        <f t="shared" si="3"/>
        <v>193827</v>
      </c>
      <c r="N71" s="115">
        <f t="shared" si="61"/>
        <v>0</v>
      </c>
      <c r="O71" s="115">
        <f t="shared" si="61"/>
        <v>192827</v>
      </c>
      <c r="P71" s="115">
        <f t="shared" si="61"/>
        <v>0</v>
      </c>
      <c r="Q71" s="115">
        <f t="shared" si="61"/>
        <v>192827</v>
      </c>
      <c r="R71" s="115">
        <f t="shared" si="61"/>
        <v>0</v>
      </c>
      <c r="S71" s="115">
        <f t="shared" si="61"/>
        <v>192827</v>
      </c>
      <c r="T71" s="115">
        <f t="shared" si="61"/>
        <v>0</v>
      </c>
      <c r="U71" s="115">
        <f t="shared" si="61"/>
        <v>192827</v>
      </c>
      <c r="V71" s="115">
        <f t="shared" si="61"/>
        <v>0</v>
      </c>
      <c r="W71" s="115">
        <f t="shared" si="61"/>
        <v>192827</v>
      </c>
      <c r="X71" s="115">
        <f t="shared" si="61"/>
        <v>0</v>
      </c>
      <c r="Y71" s="115">
        <f t="shared" si="61"/>
        <v>192827</v>
      </c>
      <c r="Z71" s="115">
        <f t="shared" si="61"/>
        <v>0</v>
      </c>
      <c r="AA71" s="115">
        <f t="shared" si="61"/>
        <v>192827</v>
      </c>
      <c r="AB71" s="115">
        <f t="shared" si="61"/>
        <v>0</v>
      </c>
      <c r="AC71" s="115">
        <f t="shared" si="61"/>
        <v>192827</v>
      </c>
      <c r="AD71" s="115">
        <f t="shared" si="61"/>
        <v>0</v>
      </c>
      <c r="AE71" s="116">
        <f t="shared" si="61"/>
        <v>192827</v>
      </c>
      <c r="AF71" s="115">
        <f t="shared" si="61"/>
        <v>330000</v>
      </c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</row>
    <row r="72" spans="1:191" ht="16.5" thickBot="1" x14ac:dyDescent="0.25">
      <c r="A72" s="40"/>
      <c r="B72" s="41"/>
      <c r="C72" s="41"/>
      <c r="D72" s="41" t="s">
        <v>118</v>
      </c>
      <c r="E72" s="41"/>
      <c r="F72" s="42"/>
      <c r="G72" s="114" t="s">
        <v>95</v>
      </c>
      <c r="H72" s="270">
        <f t="shared" ref="H72" si="62">H322</f>
        <v>0</v>
      </c>
      <c r="I72" s="113">
        <f t="shared" ref="I72:AE72" si="63">I322</f>
        <v>0</v>
      </c>
      <c r="J72" s="115">
        <f t="shared" si="63"/>
        <v>0</v>
      </c>
      <c r="K72" s="115">
        <f t="shared" si="63"/>
        <v>0</v>
      </c>
      <c r="L72" s="308">
        <v>0</v>
      </c>
      <c r="M72" s="37">
        <f t="shared" si="3"/>
        <v>0</v>
      </c>
      <c r="N72" s="115">
        <f t="shared" si="63"/>
        <v>0</v>
      </c>
      <c r="O72" s="115">
        <f t="shared" si="63"/>
        <v>0</v>
      </c>
      <c r="P72" s="115">
        <f t="shared" si="63"/>
        <v>0</v>
      </c>
      <c r="Q72" s="115">
        <f t="shared" si="63"/>
        <v>0</v>
      </c>
      <c r="R72" s="115">
        <f t="shared" si="63"/>
        <v>0</v>
      </c>
      <c r="S72" s="115">
        <f t="shared" si="63"/>
        <v>0</v>
      </c>
      <c r="T72" s="115">
        <f t="shared" si="63"/>
        <v>0</v>
      </c>
      <c r="U72" s="115">
        <f t="shared" si="63"/>
        <v>0</v>
      </c>
      <c r="V72" s="115">
        <f>V322</f>
        <v>0</v>
      </c>
      <c r="W72" s="115">
        <f t="shared" si="63"/>
        <v>0</v>
      </c>
      <c r="X72" s="115">
        <f>X322</f>
        <v>0</v>
      </c>
      <c r="Y72" s="115">
        <f t="shared" si="63"/>
        <v>0</v>
      </c>
      <c r="Z72" s="115">
        <f>Z322</f>
        <v>0</v>
      </c>
      <c r="AA72" s="115">
        <f t="shared" si="63"/>
        <v>0</v>
      </c>
      <c r="AB72" s="115">
        <f>AB322</f>
        <v>0</v>
      </c>
      <c r="AC72" s="115">
        <f t="shared" si="63"/>
        <v>0</v>
      </c>
      <c r="AD72" s="115">
        <f t="shared" si="63"/>
        <v>0</v>
      </c>
      <c r="AE72" s="116">
        <f t="shared" si="63"/>
        <v>0</v>
      </c>
      <c r="AF72" s="115">
        <f>AF322</f>
        <v>0</v>
      </c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</row>
    <row r="73" spans="1:191" ht="15" customHeight="1" thickBot="1" x14ac:dyDescent="0.25">
      <c r="A73" s="40"/>
      <c r="B73" s="41"/>
      <c r="C73" s="41"/>
      <c r="D73" s="41" t="s">
        <v>119</v>
      </c>
      <c r="E73" s="41"/>
      <c r="F73" s="42"/>
      <c r="G73" s="114" t="s">
        <v>97</v>
      </c>
      <c r="H73" s="270">
        <f t="shared" ref="H73" si="64">H223+H375</f>
        <v>29000</v>
      </c>
      <c r="I73" s="113">
        <f t="shared" ref="I73:AF73" si="65">I223+I375</f>
        <v>0</v>
      </c>
      <c r="J73" s="115">
        <f t="shared" si="65"/>
        <v>0</v>
      </c>
      <c r="K73" s="115">
        <f t="shared" si="65"/>
        <v>0</v>
      </c>
      <c r="L73" s="308">
        <f t="shared" si="42"/>
        <v>0</v>
      </c>
      <c r="M73" s="37">
        <f t="shared" ref="M73:M136" si="66">(H73-K73)</f>
        <v>29000</v>
      </c>
      <c r="N73" s="115">
        <f t="shared" si="65"/>
        <v>0</v>
      </c>
      <c r="O73" s="115">
        <f t="shared" si="65"/>
        <v>29000</v>
      </c>
      <c r="P73" s="115">
        <f t="shared" si="65"/>
        <v>0</v>
      </c>
      <c r="Q73" s="115">
        <f t="shared" si="65"/>
        <v>29000</v>
      </c>
      <c r="R73" s="115">
        <f t="shared" si="65"/>
        <v>0</v>
      </c>
      <c r="S73" s="115">
        <f t="shared" si="65"/>
        <v>29000</v>
      </c>
      <c r="T73" s="115">
        <f t="shared" si="65"/>
        <v>0</v>
      </c>
      <c r="U73" s="115">
        <f t="shared" si="65"/>
        <v>29000</v>
      </c>
      <c r="V73" s="115">
        <f t="shared" si="65"/>
        <v>0</v>
      </c>
      <c r="W73" s="115">
        <f t="shared" si="65"/>
        <v>29000</v>
      </c>
      <c r="X73" s="115">
        <f t="shared" si="65"/>
        <v>0</v>
      </c>
      <c r="Y73" s="115">
        <f t="shared" si="65"/>
        <v>29000</v>
      </c>
      <c r="Z73" s="115">
        <f t="shared" si="65"/>
        <v>0</v>
      </c>
      <c r="AA73" s="115">
        <f t="shared" si="65"/>
        <v>29000</v>
      </c>
      <c r="AB73" s="115">
        <f t="shared" si="65"/>
        <v>0</v>
      </c>
      <c r="AC73" s="115">
        <f t="shared" si="65"/>
        <v>29000</v>
      </c>
      <c r="AD73" s="115">
        <f t="shared" si="65"/>
        <v>0</v>
      </c>
      <c r="AE73" s="116">
        <f t="shared" si="65"/>
        <v>29000</v>
      </c>
      <c r="AF73" s="115">
        <f t="shared" si="65"/>
        <v>0</v>
      </c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</row>
    <row r="74" spans="1:191" ht="32.25" thickBot="1" x14ac:dyDescent="0.25">
      <c r="A74" s="40"/>
      <c r="B74" s="41"/>
      <c r="C74" s="41"/>
      <c r="D74" s="41">
        <v>51</v>
      </c>
      <c r="E74" s="41"/>
      <c r="F74" s="42"/>
      <c r="G74" s="114" t="s">
        <v>99</v>
      </c>
      <c r="H74" s="270">
        <f t="shared" ref="H74" si="67">H225+H323+H378</f>
        <v>2190000</v>
      </c>
      <c r="I74" s="113">
        <f t="shared" ref="I74:AF74" si="68">I225+I323+I378</f>
        <v>1709541</v>
      </c>
      <c r="J74" s="115">
        <f t="shared" si="68"/>
        <v>255683</v>
      </c>
      <c r="K74" s="115">
        <f t="shared" si="68"/>
        <v>1965224</v>
      </c>
      <c r="L74" s="308">
        <f t="shared" si="42"/>
        <v>89.736255707762552</v>
      </c>
      <c r="M74" s="37">
        <f t="shared" si="66"/>
        <v>224776</v>
      </c>
      <c r="N74" s="115">
        <f t="shared" si="68"/>
        <v>0</v>
      </c>
      <c r="O74" s="115">
        <f t="shared" si="68"/>
        <v>211776</v>
      </c>
      <c r="P74" s="115">
        <f t="shared" si="68"/>
        <v>0</v>
      </c>
      <c r="Q74" s="115">
        <f t="shared" si="68"/>
        <v>211776</v>
      </c>
      <c r="R74" s="115">
        <f t="shared" si="68"/>
        <v>0</v>
      </c>
      <c r="S74" s="115">
        <f t="shared" si="68"/>
        <v>211776</v>
      </c>
      <c r="T74" s="115">
        <f t="shared" si="68"/>
        <v>0</v>
      </c>
      <c r="U74" s="115">
        <f t="shared" si="68"/>
        <v>211776</v>
      </c>
      <c r="V74" s="115">
        <f t="shared" si="68"/>
        <v>0</v>
      </c>
      <c r="W74" s="115">
        <f t="shared" si="68"/>
        <v>211776</v>
      </c>
      <c r="X74" s="115">
        <f t="shared" si="68"/>
        <v>0</v>
      </c>
      <c r="Y74" s="115">
        <f t="shared" si="68"/>
        <v>211776</v>
      </c>
      <c r="Z74" s="115">
        <f t="shared" si="68"/>
        <v>0</v>
      </c>
      <c r="AA74" s="115">
        <f t="shared" si="68"/>
        <v>211776</v>
      </c>
      <c r="AB74" s="115">
        <f t="shared" si="68"/>
        <v>0</v>
      </c>
      <c r="AC74" s="115">
        <f t="shared" si="68"/>
        <v>211776</v>
      </c>
      <c r="AD74" s="115">
        <f t="shared" si="68"/>
        <v>0</v>
      </c>
      <c r="AE74" s="116">
        <f t="shared" si="68"/>
        <v>211776</v>
      </c>
      <c r="AF74" s="115">
        <f t="shared" si="68"/>
        <v>9662000</v>
      </c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</row>
    <row r="75" spans="1:191" ht="16.5" thickBot="1" x14ac:dyDescent="0.25">
      <c r="A75" s="40"/>
      <c r="B75" s="41"/>
      <c r="C75" s="41"/>
      <c r="D75" s="41"/>
      <c r="E75" s="41" t="s">
        <v>37</v>
      </c>
      <c r="F75" s="42"/>
      <c r="G75" s="114" t="s">
        <v>120</v>
      </c>
      <c r="H75" s="270">
        <f t="shared" ref="H75" si="69">H76+H77+H78+H79+H80</f>
        <v>2190000</v>
      </c>
      <c r="I75" s="113">
        <f t="shared" ref="I75:AE75" si="70">I76+I77+I78+I79+I80</f>
        <v>1709541</v>
      </c>
      <c r="J75" s="115">
        <f t="shared" si="70"/>
        <v>255683</v>
      </c>
      <c r="K75" s="115">
        <f t="shared" si="70"/>
        <v>1965224</v>
      </c>
      <c r="L75" s="308">
        <f t="shared" si="42"/>
        <v>89.736255707762552</v>
      </c>
      <c r="M75" s="37">
        <f t="shared" si="66"/>
        <v>224776</v>
      </c>
      <c r="N75" s="115">
        <f t="shared" si="70"/>
        <v>0</v>
      </c>
      <c r="O75" s="115">
        <f t="shared" si="70"/>
        <v>211776</v>
      </c>
      <c r="P75" s="115">
        <f t="shared" si="70"/>
        <v>0</v>
      </c>
      <c r="Q75" s="115">
        <f t="shared" si="70"/>
        <v>211776</v>
      </c>
      <c r="R75" s="115">
        <f t="shared" si="70"/>
        <v>0</v>
      </c>
      <c r="S75" s="115">
        <f t="shared" si="70"/>
        <v>211776</v>
      </c>
      <c r="T75" s="115">
        <f t="shared" si="70"/>
        <v>0</v>
      </c>
      <c r="U75" s="115">
        <f t="shared" si="70"/>
        <v>211776</v>
      </c>
      <c r="V75" s="115">
        <f>V76+V77+V78+V79+V80</f>
        <v>0</v>
      </c>
      <c r="W75" s="115">
        <f t="shared" si="70"/>
        <v>211776</v>
      </c>
      <c r="X75" s="115">
        <f>X76+X77+X78+X79+X80</f>
        <v>0</v>
      </c>
      <c r="Y75" s="115">
        <f t="shared" si="70"/>
        <v>211776</v>
      </c>
      <c r="Z75" s="115">
        <f>Z76+Z77+Z78+Z79+Z80</f>
        <v>0</v>
      </c>
      <c r="AA75" s="115">
        <f t="shared" si="70"/>
        <v>211776</v>
      </c>
      <c r="AB75" s="115">
        <f>AB76+AB77+AB78+AB79+AB80</f>
        <v>0</v>
      </c>
      <c r="AC75" s="115">
        <f t="shared" si="70"/>
        <v>211776</v>
      </c>
      <c r="AD75" s="115">
        <f t="shared" si="70"/>
        <v>0</v>
      </c>
      <c r="AE75" s="116">
        <f t="shared" si="70"/>
        <v>211776</v>
      </c>
      <c r="AF75" s="115">
        <f>AF76+AF77+AF78+AF79+AF80</f>
        <v>9662000</v>
      </c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</row>
    <row r="76" spans="1:191" ht="16.5" thickBot="1" x14ac:dyDescent="0.25">
      <c r="A76" s="40"/>
      <c r="B76" s="41"/>
      <c r="C76" s="41"/>
      <c r="D76" s="41"/>
      <c r="E76" s="41"/>
      <c r="F76" s="42" t="s">
        <v>37</v>
      </c>
      <c r="G76" s="114" t="s">
        <v>121</v>
      </c>
      <c r="H76" s="270">
        <f t="shared" ref="H76" si="71">H225</f>
        <v>0</v>
      </c>
      <c r="I76" s="113">
        <f t="shared" ref="I76:AE76" si="72">I225</f>
        <v>0</v>
      </c>
      <c r="J76" s="115">
        <f t="shared" si="72"/>
        <v>0</v>
      </c>
      <c r="K76" s="115">
        <f t="shared" si="72"/>
        <v>0</v>
      </c>
      <c r="L76" s="308">
        <v>0</v>
      </c>
      <c r="M76" s="37">
        <f t="shared" si="66"/>
        <v>0</v>
      </c>
      <c r="N76" s="115">
        <f t="shared" si="72"/>
        <v>0</v>
      </c>
      <c r="O76" s="115">
        <f t="shared" si="72"/>
        <v>0</v>
      </c>
      <c r="P76" s="115">
        <f t="shared" si="72"/>
        <v>0</v>
      </c>
      <c r="Q76" s="115">
        <f t="shared" si="72"/>
        <v>0</v>
      </c>
      <c r="R76" s="115">
        <f t="shared" si="72"/>
        <v>0</v>
      </c>
      <c r="S76" s="115">
        <f t="shared" si="72"/>
        <v>0</v>
      </c>
      <c r="T76" s="115">
        <f t="shared" si="72"/>
        <v>0</v>
      </c>
      <c r="U76" s="115">
        <f t="shared" si="72"/>
        <v>0</v>
      </c>
      <c r="V76" s="115">
        <f>V225</f>
        <v>0</v>
      </c>
      <c r="W76" s="115">
        <f t="shared" si="72"/>
        <v>0</v>
      </c>
      <c r="X76" s="115">
        <f>X225</f>
        <v>0</v>
      </c>
      <c r="Y76" s="115">
        <f t="shared" si="72"/>
        <v>0</v>
      </c>
      <c r="Z76" s="115">
        <f>Z225</f>
        <v>0</v>
      </c>
      <c r="AA76" s="115">
        <f t="shared" si="72"/>
        <v>0</v>
      </c>
      <c r="AB76" s="115">
        <f>AB225</f>
        <v>0</v>
      </c>
      <c r="AC76" s="115">
        <f t="shared" si="72"/>
        <v>0</v>
      </c>
      <c r="AD76" s="115">
        <f t="shared" si="72"/>
        <v>0</v>
      </c>
      <c r="AE76" s="116">
        <f t="shared" si="72"/>
        <v>0</v>
      </c>
      <c r="AF76" s="115">
        <f>AF225</f>
        <v>0</v>
      </c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</row>
    <row r="77" spans="1:191" ht="32.25" thickBot="1" x14ac:dyDescent="0.25">
      <c r="A77" s="40"/>
      <c r="B77" s="41"/>
      <c r="C77" s="41"/>
      <c r="D77" s="41"/>
      <c r="E77" s="41"/>
      <c r="F77" s="42">
        <v>17</v>
      </c>
      <c r="G77" s="114" t="s">
        <v>122</v>
      </c>
      <c r="H77" s="270">
        <f t="shared" ref="H77" si="73">H325</f>
        <v>1649000</v>
      </c>
      <c r="I77" s="113">
        <f t="shared" ref="I77:AE77" si="74">I325</f>
        <v>1308672</v>
      </c>
      <c r="J77" s="115">
        <f t="shared" si="74"/>
        <v>209934</v>
      </c>
      <c r="K77" s="115">
        <f t="shared" si="74"/>
        <v>1518606</v>
      </c>
      <c r="L77" s="308">
        <f t="shared" si="42"/>
        <v>92.092540933899329</v>
      </c>
      <c r="M77" s="37">
        <f t="shared" si="66"/>
        <v>130394</v>
      </c>
      <c r="N77" s="115">
        <f t="shared" si="74"/>
        <v>0</v>
      </c>
      <c r="O77" s="115">
        <f t="shared" si="74"/>
        <v>130394</v>
      </c>
      <c r="P77" s="115">
        <f t="shared" si="74"/>
        <v>0</v>
      </c>
      <c r="Q77" s="115">
        <f t="shared" si="74"/>
        <v>130394</v>
      </c>
      <c r="R77" s="115">
        <f t="shared" si="74"/>
        <v>0</v>
      </c>
      <c r="S77" s="115">
        <f t="shared" si="74"/>
        <v>130394</v>
      </c>
      <c r="T77" s="115">
        <f t="shared" si="74"/>
        <v>0</v>
      </c>
      <c r="U77" s="115">
        <f t="shared" si="74"/>
        <v>130394</v>
      </c>
      <c r="V77" s="115">
        <f>V325</f>
        <v>0</v>
      </c>
      <c r="W77" s="115">
        <f t="shared" si="74"/>
        <v>130394</v>
      </c>
      <c r="X77" s="115">
        <f>X325</f>
        <v>0</v>
      </c>
      <c r="Y77" s="115">
        <f t="shared" si="74"/>
        <v>130394</v>
      </c>
      <c r="Z77" s="115">
        <f>Z325</f>
        <v>0</v>
      </c>
      <c r="AA77" s="115">
        <f t="shared" si="74"/>
        <v>130394</v>
      </c>
      <c r="AB77" s="115">
        <f>AB325</f>
        <v>0</v>
      </c>
      <c r="AC77" s="115">
        <f t="shared" si="74"/>
        <v>130394</v>
      </c>
      <c r="AD77" s="115">
        <f t="shared" si="74"/>
        <v>0</v>
      </c>
      <c r="AE77" s="116">
        <f t="shared" si="74"/>
        <v>130394</v>
      </c>
      <c r="AF77" s="115">
        <f>AF325</f>
        <v>8000000</v>
      </c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</row>
    <row r="78" spans="1:191" ht="48" thickBot="1" x14ac:dyDescent="0.25">
      <c r="A78" s="40"/>
      <c r="B78" s="41"/>
      <c r="C78" s="41"/>
      <c r="D78" s="41"/>
      <c r="E78" s="41"/>
      <c r="F78" s="42">
        <v>18</v>
      </c>
      <c r="G78" s="114" t="s">
        <v>123</v>
      </c>
      <c r="H78" s="270">
        <f t="shared" ref="H78" si="75">H380</f>
        <v>13000</v>
      </c>
      <c r="I78" s="113">
        <f t="shared" ref="I78:AE78" si="76">I380</f>
        <v>0</v>
      </c>
      <c r="J78" s="115">
        <f t="shared" si="76"/>
        <v>0</v>
      </c>
      <c r="K78" s="115">
        <f t="shared" si="76"/>
        <v>0</v>
      </c>
      <c r="L78" s="308">
        <f t="shared" si="42"/>
        <v>0</v>
      </c>
      <c r="M78" s="37">
        <f t="shared" si="66"/>
        <v>13000</v>
      </c>
      <c r="N78" s="115">
        <f t="shared" si="76"/>
        <v>0</v>
      </c>
      <c r="O78" s="115">
        <f t="shared" si="76"/>
        <v>0</v>
      </c>
      <c r="P78" s="115">
        <f t="shared" si="76"/>
        <v>0</v>
      </c>
      <c r="Q78" s="115">
        <f t="shared" si="76"/>
        <v>0</v>
      </c>
      <c r="R78" s="115">
        <f t="shared" si="76"/>
        <v>0</v>
      </c>
      <c r="S78" s="115">
        <f t="shared" si="76"/>
        <v>0</v>
      </c>
      <c r="T78" s="115">
        <f t="shared" si="76"/>
        <v>0</v>
      </c>
      <c r="U78" s="115">
        <f t="shared" si="76"/>
        <v>0</v>
      </c>
      <c r="V78" s="115">
        <f>V380</f>
        <v>0</v>
      </c>
      <c r="W78" s="115">
        <f t="shared" si="76"/>
        <v>0</v>
      </c>
      <c r="X78" s="115">
        <f>X380</f>
        <v>0</v>
      </c>
      <c r="Y78" s="115">
        <f t="shared" si="76"/>
        <v>0</v>
      </c>
      <c r="Z78" s="115">
        <f>Z380</f>
        <v>0</v>
      </c>
      <c r="AA78" s="115">
        <f t="shared" si="76"/>
        <v>0</v>
      </c>
      <c r="AB78" s="115">
        <f>AB380</f>
        <v>0</v>
      </c>
      <c r="AC78" s="115">
        <f t="shared" si="76"/>
        <v>0</v>
      </c>
      <c r="AD78" s="115">
        <f t="shared" si="76"/>
        <v>0</v>
      </c>
      <c r="AE78" s="116">
        <f t="shared" si="76"/>
        <v>0</v>
      </c>
      <c r="AF78" s="115">
        <f>AF380</f>
        <v>60000</v>
      </c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</row>
    <row r="79" spans="1:191" ht="48" thickBot="1" x14ac:dyDescent="0.25">
      <c r="A79" s="40"/>
      <c r="B79" s="41"/>
      <c r="C79" s="41"/>
      <c r="D79" s="41"/>
      <c r="E79" s="41"/>
      <c r="F79" s="42">
        <v>19</v>
      </c>
      <c r="G79" s="114" t="s">
        <v>124</v>
      </c>
      <c r="H79" s="270">
        <f t="shared" ref="H79" si="77">H326</f>
        <v>527000</v>
      </c>
      <c r="I79" s="113">
        <f t="shared" ref="I79:AE80" si="78">I326</f>
        <v>400620</v>
      </c>
      <c r="J79" s="115">
        <f t="shared" si="78"/>
        <v>45749</v>
      </c>
      <c r="K79" s="115">
        <f t="shared" si="78"/>
        <v>446369</v>
      </c>
      <c r="L79" s="308">
        <f t="shared" si="42"/>
        <v>84.7</v>
      </c>
      <c r="M79" s="37">
        <f t="shared" si="66"/>
        <v>80631</v>
      </c>
      <c r="N79" s="115">
        <f t="shared" si="78"/>
        <v>0</v>
      </c>
      <c r="O79" s="115">
        <f t="shared" si="78"/>
        <v>80631</v>
      </c>
      <c r="P79" s="115">
        <f t="shared" si="78"/>
        <v>0</v>
      </c>
      <c r="Q79" s="115">
        <f t="shared" si="78"/>
        <v>80631</v>
      </c>
      <c r="R79" s="115">
        <f t="shared" si="78"/>
        <v>0</v>
      </c>
      <c r="S79" s="115">
        <f t="shared" si="78"/>
        <v>80631</v>
      </c>
      <c r="T79" s="115">
        <f t="shared" si="78"/>
        <v>0</v>
      </c>
      <c r="U79" s="115">
        <f t="shared" si="78"/>
        <v>80631</v>
      </c>
      <c r="V79" s="115">
        <f t="shared" si="78"/>
        <v>0</v>
      </c>
      <c r="W79" s="115">
        <f t="shared" si="78"/>
        <v>80631</v>
      </c>
      <c r="X79" s="115">
        <f t="shared" si="78"/>
        <v>0</v>
      </c>
      <c r="Y79" s="115">
        <f t="shared" si="78"/>
        <v>80631</v>
      </c>
      <c r="Z79" s="115">
        <f t="shared" si="78"/>
        <v>0</v>
      </c>
      <c r="AA79" s="115">
        <f t="shared" si="78"/>
        <v>80631</v>
      </c>
      <c r="AB79" s="115">
        <f t="shared" si="78"/>
        <v>0</v>
      </c>
      <c r="AC79" s="115">
        <f t="shared" si="78"/>
        <v>80631</v>
      </c>
      <c r="AD79" s="115">
        <f t="shared" si="78"/>
        <v>0</v>
      </c>
      <c r="AE79" s="116">
        <f t="shared" si="78"/>
        <v>80631</v>
      </c>
      <c r="AF79" s="115">
        <f>AF326</f>
        <v>1600000</v>
      </c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</row>
    <row r="80" spans="1:191" ht="66" customHeight="1" thickBot="1" x14ac:dyDescent="0.25">
      <c r="A80" s="40"/>
      <c r="B80" s="41"/>
      <c r="C80" s="41"/>
      <c r="D80" s="41"/>
      <c r="E80" s="41"/>
      <c r="F80" s="42" t="s">
        <v>117</v>
      </c>
      <c r="G80" s="114" t="s">
        <v>125</v>
      </c>
      <c r="H80" s="270">
        <f t="shared" ref="H80" si="79">H327</f>
        <v>1000</v>
      </c>
      <c r="I80" s="113">
        <f t="shared" si="78"/>
        <v>249</v>
      </c>
      <c r="J80" s="115">
        <f t="shared" si="78"/>
        <v>0</v>
      </c>
      <c r="K80" s="115">
        <f t="shared" si="78"/>
        <v>249</v>
      </c>
      <c r="L80" s="308">
        <f t="shared" si="42"/>
        <v>24.9</v>
      </c>
      <c r="M80" s="37">
        <f t="shared" si="66"/>
        <v>751</v>
      </c>
      <c r="N80" s="115">
        <f t="shared" si="78"/>
        <v>0</v>
      </c>
      <c r="O80" s="115">
        <f t="shared" si="78"/>
        <v>751</v>
      </c>
      <c r="P80" s="115">
        <f t="shared" si="78"/>
        <v>0</v>
      </c>
      <c r="Q80" s="115">
        <f t="shared" si="78"/>
        <v>751</v>
      </c>
      <c r="R80" s="115">
        <f t="shared" si="78"/>
        <v>0</v>
      </c>
      <c r="S80" s="115">
        <f t="shared" si="78"/>
        <v>751</v>
      </c>
      <c r="T80" s="115">
        <f t="shared" si="78"/>
        <v>0</v>
      </c>
      <c r="U80" s="115">
        <f t="shared" si="78"/>
        <v>751</v>
      </c>
      <c r="V80" s="115">
        <f t="shared" si="78"/>
        <v>0</v>
      </c>
      <c r="W80" s="115">
        <f t="shared" si="78"/>
        <v>751</v>
      </c>
      <c r="X80" s="115">
        <f t="shared" si="78"/>
        <v>0</v>
      </c>
      <c r="Y80" s="115">
        <f t="shared" si="78"/>
        <v>751</v>
      </c>
      <c r="Z80" s="115">
        <f t="shared" si="78"/>
        <v>0</v>
      </c>
      <c r="AA80" s="115">
        <f t="shared" si="78"/>
        <v>751</v>
      </c>
      <c r="AB80" s="115">
        <f t="shared" si="78"/>
        <v>0</v>
      </c>
      <c r="AC80" s="115">
        <f t="shared" si="78"/>
        <v>751</v>
      </c>
      <c r="AD80" s="115">
        <f t="shared" si="78"/>
        <v>0</v>
      </c>
      <c r="AE80" s="116">
        <f t="shared" si="78"/>
        <v>751</v>
      </c>
      <c r="AF80" s="115">
        <f>AF327</f>
        <v>2000</v>
      </c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</row>
    <row r="81" spans="1:191" ht="18" customHeight="1" thickBot="1" x14ac:dyDescent="0.25">
      <c r="A81" s="40"/>
      <c r="B81" s="41"/>
      <c r="C81" s="41"/>
      <c r="D81" s="41">
        <v>55</v>
      </c>
      <c r="E81" s="41"/>
      <c r="F81" s="42"/>
      <c r="G81" s="114" t="s">
        <v>101</v>
      </c>
      <c r="H81" s="270">
        <f t="shared" ref="H81" si="80">H381</f>
        <v>0</v>
      </c>
      <c r="I81" s="113">
        <f t="shared" ref="I81:AE81" si="81">I381</f>
        <v>0</v>
      </c>
      <c r="J81" s="115">
        <f t="shared" si="81"/>
        <v>0</v>
      </c>
      <c r="K81" s="115">
        <f t="shared" si="81"/>
        <v>0</v>
      </c>
      <c r="L81" s="308">
        <v>0</v>
      </c>
      <c r="M81" s="37">
        <f t="shared" si="66"/>
        <v>0</v>
      </c>
      <c r="N81" s="115">
        <f t="shared" si="81"/>
        <v>0</v>
      </c>
      <c r="O81" s="115" t="e">
        <f t="shared" si="81"/>
        <v>#DIV/0!</v>
      </c>
      <c r="P81" s="115">
        <f t="shared" si="81"/>
        <v>0</v>
      </c>
      <c r="Q81" s="115" t="e">
        <f t="shared" si="81"/>
        <v>#DIV/0!</v>
      </c>
      <c r="R81" s="115">
        <f t="shared" si="81"/>
        <v>0</v>
      </c>
      <c r="S81" s="115" t="e">
        <f t="shared" si="81"/>
        <v>#DIV/0!</v>
      </c>
      <c r="T81" s="115">
        <f t="shared" si="81"/>
        <v>0</v>
      </c>
      <c r="U81" s="115" t="e">
        <f t="shared" si="81"/>
        <v>#DIV/0!</v>
      </c>
      <c r="V81" s="115">
        <f>V381</f>
        <v>0</v>
      </c>
      <c r="W81" s="115" t="e">
        <f t="shared" si="81"/>
        <v>#DIV/0!</v>
      </c>
      <c r="X81" s="115">
        <f>X381</f>
        <v>0</v>
      </c>
      <c r="Y81" s="115" t="e">
        <f t="shared" si="81"/>
        <v>#DIV/0!</v>
      </c>
      <c r="Z81" s="115">
        <f>Z381</f>
        <v>0</v>
      </c>
      <c r="AA81" s="115" t="e">
        <f t="shared" si="81"/>
        <v>#DIV/0!</v>
      </c>
      <c r="AB81" s="115">
        <f>AB381</f>
        <v>0</v>
      </c>
      <c r="AC81" s="115" t="e">
        <f t="shared" si="81"/>
        <v>#DIV/0!</v>
      </c>
      <c r="AD81" s="115">
        <f t="shared" si="81"/>
        <v>0</v>
      </c>
      <c r="AE81" s="116" t="e">
        <f t="shared" si="81"/>
        <v>#DIV/0!</v>
      </c>
      <c r="AF81" s="115">
        <f>AF381</f>
        <v>0</v>
      </c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</row>
    <row r="82" spans="1:191" ht="18" customHeight="1" thickBot="1" x14ac:dyDescent="0.25">
      <c r="A82" s="40"/>
      <c r="B82" s="41"/>
      <c r="C82" s="41"/>
      <c r="D82" s="41">
        <v>56</v>
      </c>
      <c r="E82" s="41"/>
      <c r="F82" s="42"/>
      <c r="G82" s="114" t="s">
        <v>103</v>
      </c>
      <c r="H82" s="270">
        <f t="shared" ref="H82" si="82">+H387</f>
        <v>0</v>
      </c>
      <c r="I82" s="113">
        <f t="shared" ref="I82:AA82" si="83">+I387</f>
        <v>0</v>
      </c>
      <c r="J82" s="115">
        <f t="shared" si="83"/>
        <v>0</v>
      </c>
      <c r="K82" s="115">
        <f t="shared" si="83"/>
        <v>0</v>
      </c>
      <c r="L82" s="308">
        <v>0</v>
      </c>
      <c r="M82" s="37">
        <f t="shared" si="66"/>
        <v>0</v>
      </c>
      <c r="N82" s="115">
        <f t="shared" si="83"/>
        <v>0</v>
      </c>
      <c r="O82" s="115" t="e">
        <f t="shared" si="83"/>
        <v>#DIV/0!</v>
      </c>
      <c r="P82" s="115">
        <f t="shared" si="83"/>
        <v>0</v>
      </c>
      <c r="Q82" s="115" t="e">
        <f t="shared" si="83"/>
        <v>#DIV/0!</v>
      </c>
      <c r="R82" s="115">
        <f t="shared" si="83"/>
        <v>0</v>
      </c>
      <c r="S82" s="115" t="e">
        <f t="shared" si="83"/>
        <v>#DIV/0!</v>
      </c>
      <c r="T82" s="115">
        <f t="shared" si="83"/>
        <v>0</v>
      </c>
      <c r="U82" s="115" t="e">
        <f t="shared" si="83"/>
        <v>#DIV/0!</v>
      </c>
      <c r="V82" s="115">
        <f>+V387</f>
        <v>0</v>
      </c>
      <c r="W82" s="115" t="e">
        <f t="shared" si="83"/>
        <v>#DIV/0!</v>
      </c>
      <c r="X82" s="115">
        <f>+X387</f>
        <v>0</v>
      </c>
      <c r="Y82" s="115" t="e">
        <f t="shared" si="83"/>
        <v>#DIV/0!</v>
      </c>
      <c r="Z82" s="115">
        <f>+Z387</f>
        <v>0</v>
      </c>
      <c r="AA82" s="115" t="e">
        <f t="shared" si="83"/>
        <v>#DIV/0!</v>
      </c>
      <c r="AB82" s="115">
        <f>+AB387</f>
        <v>0</v>
      </c>
      <c r="AC82" s="115" t="e">
        <f>+AC387+AC228</f>
        <v>#DIV/0!</v>
      </c>
      <c r="AD82" s="115">
        <f>+AD387+AD228</f>
        <v>0</v>
      </c>
      <c r="AE82" s="115" t="e">
        <f>+AE387+AE228</f>
        <v>#DIV/0!</v>
      </c>
      <c r="AF82" s="115">
        <f>+AF387+AF228</f>
        <v>57600</v>
      </c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</row>
    <row r="83" spans="1:191" ht="18.95" customHeight="1" thickBot="1" x14ac:dyDescent="0.25">
      <c r="A83" s="40"/>
      <c r="B83" s="41"/>
      <c r="C83" s="41"/>
      <c r="D83" s="41">
        <v>57</v>
      </c>
      <c r="E83" s="41"/>
      <c r="F83" s="42"/>
      <c r="G83" s="114" t="s">
        <v>105</v>
      </c>
      <c r="H83" s="270">
        <f t="shared" ref="H83" si="84">H230+H328+H394</f>
        <v>8082000</v>
      </c>
      <c r="I83" s="113">
        <f t="shared" ref="I83:AF83" si="85">I230+I328+I394</f>
        <v>6401914</v>
      </c>
      <c r="J83" s="115">
        <f t="shared" si="85"/>
        <v>1117997</v>
      </c>
      <c r="K83" s="115">
        <f t="shared" si="85"/>
        <v>7519911</v>
      </c>
      <c r="L83" s="308">
        <f t="shared" si="42"/>
        <v>93.045174461766891</v>
      </c>
      <c r="M83" s="37">
        <f t="shared" si="66"/>
        <v>562089</v>
      </c>
      <c r="N83" s="115">
        <f t="shared" si="85"/>
        <v>0</v>
      </c>
      <c r="O83" s="115">
        <f t="shared" si="85"/>
        <v>2201255.6619989588</v>
      </c>
      <c r="P83" s="115">
        <f t="shared" si="85"/>
        <v>0</v>
      </c>
      <c r="Q83" s="115">
        <f t="shared" si="85"/>
        <v>2201255.6619989588</v>
      </c>
      <c r="R83" s="115">
        <f t="shared" si="85"/>
        <v>0</v>
      </c>
      <c r="S83" s="115">
        <f t="shared" si="85"/>
        <v>2201255.6619989588</v>
      </c>
      <c r="T83" s="115">
        <f t="shared" si="85"/>
        <v>0</v>
      </c>
      <c r="U83" s="115">
        <f t="shared" si="85"/>
        <v>2201255.6619989588</v>
      </c>
      <c r="V83" s="115">
        <f t="shared" si="85"/>
        <v>0</v>
      </c>
      <c r="W83" s="115">
        <f t="shared" si="85"/>
        <v>2201255.6619989588</v>
      </c>
      <c r="X83" s="115">
        <f t="shared" si="85"/>
        <v>0</v>
      </c>
      <c r="Y83" s="115">
        <f t="shared" si="85"/>
        <v>2201255.6619989588</v>
      </c>
      <c r="Z83" s="115">
        <f t="shared" si="85"/>
        <v>0</v>
      </c>
      <c r="AA83" s="115">
        <f t="shared" si="85"/>
        <v>2201255.6619989588</v>
      </c>
      <c r="AB83" s="115">
        <f t="shared" si="85"/>
        <v>0</v>
      </c>
      <c r="AC83" s="115">
        <f t="shared" si="85"/>
        <v>2201255.6619989588</v>
      </c>
      <c r="AD83" s="115">
        <f t="shared" si="85"/>
        <v>0</v>
      </c>
      <c r="AE83" s="116">
        <f t="shared" si="85"/>
        <v>2201255.6619989588</v>
      </c>
      <c r="AF83" s="115" t="e">
        <f t="shared" si="85"/>
        <v>#REF!</v>
      </c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</row>
    <row r="84" spans="1:191" ht="16.5" thickBot="1" x14ac:dyDescent="0.25">
      <c r="A84" s="40"/>
      <c r="B84" s="41"/>
      <c r="C84" s="41"/>
      <c r="D84" s="41"/>
      <c r="E84" s="41" t="s">
        <v>37</v>
      </c>
      <c r="F84" s="42"/>
      <c r="G84" s="114" t="s">
        <v>126</v>
      </c>
      <c r="H84" s="270">
        <f t="shared" ref="H84" si="86">H231+H329</f>
        <v>6028000</v>
      </c>
      <c r="I84" s="113">
        <f t="shared" ref="I84:AE84" si="87">I231+I329</f>
        <v>4863943</v>
      </c>
      <c r="J84" s="115">
        <f t="shared" si="87"/>
        <v>767916</v>
      </c>
      <c r="K84" s="115">
        <f t="shared" si="87"/>
        <v>5631859</v>
      </c>
      <c r="L84" s="308">
        <f t="shared" si="42"/>
        <v>93.428317850033181</v>
      </c>
      <c r="M84" s="37">
        <f t="shared" si="66"/>
        <v>396141</v>
      </c>
      <c r="N84" s="115">
        <f>N231+N329</f>
        <v>0</v>
      </c>
      <c r="O84" s="115">
        <f t="shared" si="87"/>
        <v>396141</v>
      </c>
      <c r="P84" s="115">
        <f t="shared" si="87"/>
        <v>0</v>
      </c>
      <c r="Q84" s="115">
        <f t="shared" si="87"/>
        <v>396141</v>
      </c>
      <c r="R84" s="115">
        <f t="shared" si="87"/>
        <v>0</v>
      </c>
      <c r="S84" s="115">
        <f t="shared" si="87"/>
        <v>396141</v>
      </c>
      <c r="T84" s="115">
        <f t="shared" si="87"/>
        <v>0</v>
      </c>
      <c r="U84" s="115">
        <f t="shared" si="87"/>
        <v>396141</v>
      </c>
      <c r="V84" s="115">
        <f>V231+V329</f>
        <v>0</v>
      </c>
      <c r="W84" s="115">
        <f t="shared" si="87"/>
        <v>396141</v>
      </c>
      <c r="X84" s="115">
        <f>X231+X329</f>
        <v>0</v>
      </c>
      <c r="Y84" s="115">
        <f t="shared" si="87"/>
        <v>396141</v>
      </c>
      <c r="Z84" s="115">
        <f>Z231+Z329</f>
        <v>0</v>
      </c>
      <c r="AA84" s="115">
        <f t="shared" si="87"/>
        <v>396141</v>
      </c>
      <c r="AB84" s="115">
        <f>AB231+AB329</f>
        <v>0</v>
      </c>
      <c r="AC84" s="115">
        <f t="shared" si="87"/>
        <v>396141</v>
      </c>
      <c r="AD84" s="115">
        <f t="shared" si="87"/>
        <v>0</v>
      </c>
      <c r="AE84" s="116">
        <f t="shared" si="87"/>
        <v>396141</v>
      </c>
      <c r="AF84" s="115">
        <f>AF231+AF329</f>
        <v>17500000</v>
      </c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</row>
    <row r="85" spans="1:191" ht="16.5" thickBot="1" x14ac:dyDescent="0.25">
      <c r="A85" s="40"/>
      <c r="B85" s="41"/>
      <c r="C85" s="41"/>
      <c r="D85" s="41"/>
      <c r="E85" s="41" t="s">
        <v>35</v>
      </c>
      <c r="F85" s="42"/>
      <c r="G85" s="114" t="s">
        <v>127</v>
      </c>
      <c r="H85" s="270">
        <f t="shared" ref="H85" si="88">H86+H87</f>
        <v>2054000</v>
      </c>
      <c r="I85" s="113">
        <f t="shared" ref="I85:AE85" si="89">I86+I87</f>
        <v>1537971</v>
      </c>
      <c r="J85" s="115">
        <f t="shared" si="89"/>
        <v>350081</v>
      </c>
      <c r="K85" s="115">
        <f t="shared" si="89"/>
        <v>1888052</v>
      </c>
      <c r="L85" s="308">
        <f t="shared" si="42"/>
        <v>91.920740019474195</v>
      </c>
      <c r="M85" s="37">
        <f t="shared" si="66"/>
        <v>165948</v>
      </c>
      <c r="N85" s="115">
        <f t="shared" si="89"/>
        <v>0</v>
      </c>
      <c r="O85" s="115">
        <f t="shared" si="89"/>
        <v>1805114.6619989588</v>
      </c>
      <c r="P85" s="115">
        <f t="shared" si="89"/>
        <v>0</v>
      </c>
      <c r="Q85" s="115">
        <f t="shared" si="89"/>
        <v>1805114.6619989588</v>
      </c>
      <c r="R85" s="115">
        <f t="shared" si="89"/>
        <v>0</v>
      </c>
      <c r="S85" s="115">
        <f t="shared" si="89"/>
        <v>1805114.6619989588</v>
      </c>
      <c r="T85" s="115">
        <f t="shared" si="89"/>
        <v>0</v>
      </c>
      <c r="U85" s="115">
        <f t="shared" si="89"/>
        <v>1805114.6619989588</v>
      </c>
      <c r="V85" s="115">
        <f>V86+V87</f>
        <v>0</v>
      </c>
      <c r="W85" s="115">
        <f t="shared" si="89"/>
        <v>1805114.6619989588</v>
      </c>
      <c r="X85" s="115">
        <f>X86+X87</f>
        <v>0</v>
      </c>
      <c r="Y85" s="115">
        <f t="shared" si="89"/>
        <v>1805114.6619989588</v>
      </c>
      <c r="Z85" s="115">
        <f>Z86+Z87</f>
        <v>0</v>
      </c>
      <c r="AA85" s="115">
        <f t="shared" si="89"/>
        <v>1805114.6619989588</v>
      </c>
      <c r="AB85" s="115">
        <f>AB86+AB87</f>
        <v>0</v>
      </c>
      <c r="AC85" s="115">
        <f t="shared" si="89"/>
        <v>1805114.6619989588</v>
      </c>
      <c r="AD85" s="115">
        <f t="shared" si="89"/>
        <v>0</v>
      </c>
      <c r="AE85" s="116">
        <f t="shared" si="89"/>
        <v>1805114.6619989588</v>
      </c>
      <c r="AF85" s="115" t="e">
        <f>AF86+AF87</f>
        <v>#REF!</v>
      </c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</row>
    <row r="86" spans="1:191" ht="16.5" thickBot="1" x14ac:dyDescent="0.25">
      <c r="A86" s="40"/>
      <c r="B86" s="41"/>
      <c r="C86" s="41"/>
      <c r="D86" s="41"/>
      <c r="E86" s="41"/>
      <c r="F86" s="42" t="s">
        <v>37</v>
      </c>
      <c r="G86" s="114" t="s">
        <v>128</v>
      </c>
      <c r="H86" s="270">
        <f t="shared" ref="H86" si="90">H233+H346+H396</f>
        <v>2021000</v>
      </c>
      <c r="I86" s="113">
        <f t="shared" ref="I86:AF86" si="91">I233+I346+I396</f>
        <v>1526539</v>
      </c>
      <c r="J86" s="115">
        <f t="shared" si="91"/>
        <v>341348</v>
      </c>
      <c r="K86" s="115">
        <f t="shared" si="91"/>
        <v>1867887</v>
      </c>
      <c r="L86" s="308">
        <f t="shared" si="42"/>
        <v>92.423899059871346</v>
      </c>
      <c r="M86" s="37">
        <f t="shared" si="66"/>
        <v>153113</v>
      </c>
      <c r="N86" s="115">
        <f t="shared" si="91"/>
        <v>0</v>
      </c>
      <c r="O86" s="115">
        <f t="shared" si="91"/>
        <v>1792279.6619989588</v>
      </c>
      <c r="P86" s="115">
        <f t="shared" si="91"/>
        <v>0</v>
      </c>
      <c r="Q86" s="115">
        <f t="shared" si="91"/>
        <v>1792279.6619989588</v>
      </c>
      <c r="R86" s="115">
        <f t="shared" si="91"/>
        <v>0</v>
      </c>
      <c r="S86" s="115">
        <f t="shared" si="91"/>
        <v>1792279.6619989588</v>
      </c>
      <c r="T86" s="115">
        <f t="shared" si="91"/>
        <v>0</v>
      </c>
      <c r="U86" s="115">
        <f t="shared" si="91"/>
        <v>1792279.6619989588</v>
      </c>
      <c r="V86" s="115">
        <f t="shared" si="91"/>
        <v>0</v>
      </c>
      <c r="W86" s="115">
        <f t="shared" si="91"/>
        <v>1792279.6619989588</v>
      </c>
      <c r="X86" s="115">
        <f t="shared" si="91"/>
        <v>0</v>
      </c>
      <c r="Y86" s="115">
        <f t="shared" si="91"/>
        <v>1792279.6619989588</v>
      </c>
      <c r="Z86" s="115">
        <f t="shared" si="91"/>
        <v>0</v>
      </c>
      <c r="AA86" s="115">
        <f t="shared" si="91"/>
        <v>1792279.6619989588</v>
      </c>
      <c r="AB86" s="115">
        <f t="shared" si="91"/>
        <v>0</v>
      </c>
      <c r="AC86" s="115">
        <f t="shared" si="91"/>
        <v>1792279.6619989588</v>
      </c>
      <c r="AD86" s="115">
        <f t="shared" si="91"/>
        <v>0</v>
      </c>
      <c r="AE86" s="116">
        <f t="shared" si="91"/>
        <v>1792279.6619989588</v>
      </c>
      <c r="AF86" s="115" t="e">
        <f t="shared" si="91"/>
        <v>#REF!</v>
      </c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</row>
    <row r="87" spans="1:191" ht="16.5" thickBot="1" x14ac:dyDescent="0.25">
      <c r="A87" s="40"/>
      <c r="B87" s="41"/>
      <c r="C87" s="41"/>
      <c r="D87" s="41"/>
      <c r="E87" s="41"/>
      <c r="F87" s="42" t="s">
        <v>35</v>
      </c>
      <c r="G87" s="114" t="s">
        <v>129</v>
      </c>
      <c r="H87" s="270">
        <f>H234</f>
        <v>33000</v>
      </c>
      <c r="I87" s="113">
        <f>I234</f>
        <v>11432</v>
      </c>
      <c r="J87" s="113">
        <f t="shared" ref="J87:AE87" si="92">J234</f>
        <v>8733</v>
      </c>
      <c r="K87" s="113">
        <f t="shared" si="92"/>
        <v>20165</v>
      </c>
      <c r="L87" s="308">
        <f t="shared" si="42"/>
        <v>61.106060606060609</v>
      </c>
      <c r="M87" s="37">
        <f t="shared" si="66"/>
        <v>12835</v>
      </c>
      <c r="N87" s="113">
        <f t="shared" si="92"/>
        <v>0</v>
      </c>
      <c r="O87" s="113">
        <f t="shared" si="92"/>
        <v>12835</v>
      </c>
      <c r="P87" s="113">
        <f t="shared" si="92"/>
        <v>0</v>
      </c>
      <c r="Q87" s="113">
        <f t="shared" si="92"/>
        <v>12835</v>
      </c>
      <c r="R87" s="113">
        <f t="shared" si="92"/>
        <v>0</v>
      </c>
      <c r="S87" s="113">
        <f t="shared" si="92"/>
        <v>12835</v>
      </c>
      <c r="T87" s="113">
        <f t="shared" si="92"/>
        <v>0</v>
      </c>
      <c r="U87" s="113">
        <f t="shared" si="92"/>
        <v>12835</v>
      </c>
      <c r="V87" s="113">
        <f t="shared" si="92"/>
        <v>0</v>
      </c>
      <c r="W87" s="113">
        <f t="shared" si="92"/>
        <v>12835</v>
      </c>
      <c r="X87" s="113">
        <f t="shared" si="92"/>
        <v>0</v>
      </c>
      <c r="Y87" s="113">
        <f t="shared" si="92"/>
        <v>12835</v>
      </c>
      <c r="Z87" s="113">
        <f t="shared" si="92"/>
        <v>0</v>
      </c>
      <c r="AA87" s="113">
        <f t="shared" si="92"/>
        <v>12835</v>
      </c>
      <c r="AB87" s="113">
        <f t="shared" si="92"/>
        <v>0</v>
      </c>
      <c r="AC87" s="113">
        <f t="shared" si="92"/>
        <v>12835</v>
      </c>
      <c r="AD87" s="113">
        <f t="shared" si="92"/>
        <v>0</v>
      </c>
      <c r="AE87" s="113">
        <f t="shared" si="92"/>
        <v>12835</v>
      </c>
      <c r="AF87" s="115" t="e">
        <f>AF234+#REF!</f>
        <v>#REF!</v>
      </c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</row>
    <row r="88" spans="1:191" ht="32.25" thickBot="1" x14ac:dyDescent="0.25">
      <c r="A88" s="40"/>
      <c r="B88" s="41"/>
      <c r="C88" s="41"/>
      <c r="D88" s="41">
        <v>58</v>
      </c>
      <c r="E88" s="41"/>
      <c r="F88" s="42"/>
      <c r="G88" s="114" t="s">
        <v>107</v>
      </c>
      <c r="H88" s="270">
        <f t="shared" ref="H88" si="93">+H235+H420</f>
        <v>0</v>
      </c>
      <c r="I88" s="113">
        <f t="shared" ref="I88:AE88" si="94">+I235+I420</f>
        <v>0</v>
      </c>
      <c r="J88" s="113">
        <f t="shared" si="94"/>
        <v>0</v>
      </c>
      <c r="K88" s="113">
        <f t="shared" si="94"/>
        <v>0</v>
      </c>
      <c r="L88" s="308">
        <v>0</v>
      </c>
      <c r="M88" s="37">
        <f t="shared" si="66"/>
        <v>0</v>
      </c>
      <c r="N88" s="113">
        <f t="shared" si="94"/>
        <v>0</v>
      </c>
      <c r="O88" s="113">
        <f t="shared" si="94"/>
        <v>0</v>
      </c>
      <c r="P88" s="113">
        <f t="shared" si="94"/>
        <v>0</v>
      </c>
      <c r="Q88" s="113">
        <f t="shared" si="94"/>
        <v>0</v>
      </c>
      <c r="R88" s="113">
        <f t="shared" si="94"/>
        <v>0</v>
      </c>
      <c r="S88" s="113">
        <f t="shared" si="94"/>
        <v>0</v>
      </c>
      <c r="T88" s="113">
        <f t="shared" si="94"/>
        <v>0</v>
      </c>
      <c r="U88" s="113">
        <f t="shared" si="94"/>
        <v>0</v>
      </c>
      <c r="V88" s="113">
        <f t="shared" si="94"/>
        <v>0</v>
      </c>
      <c r="W88" s="113">
        <f t="shared" si="94"/>
        <v>0</v>
      </c>
      <c r="X88" s="113">
        <f t="shared" si="94"/>
        <v>0</v>
      </c>
      <c r="Y88" s="113">
        <f t="shared" si="94"/>
        <v>0</v>
      </c>
      <c r="Z88" s="113">
        <f t="shared" si="94"/>
        <v>0</v>
      </c>
      <c r="AA88" s="113">
        <f t="shared" si="94"/>
        <v>0</v>
      </c>
      <c r="AB88" s="113">
        <f t="shared" si="94"/>
        <v>0</v>
      </c>
      <c r="AC88" s="113">
        <f t="shared" si="94"/>
        <v>0</v>
      </c>
      <c r="AD88" s="113">
        <f t="shared" si="94"/>
        <v>0</v>
      </c>
      <c r="AE88" s="113">
        <f t="shared" si="94"/>
        <v>0</v>
      </c>
      <c r="AF88" s="115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</row>
    <row r="89" spans="1:191" ht="23.1" customHeight="1" thickBot="1" x14ac:dyDescent="0.25">
      <c r="A89" s="40"/>
      <c r="B89" s="41"/>
      <c r="C89" s="41"/>
      <c r="D89" s="41">
        <v>59</v>
      </c>
      <c r="E89" s="41"/>
      <c r="F89" s="42"/>
      <c r="G89" s="114" t="s">
        <v>109</v>
      </c>
      <c r="H89" s="270">
        <f>H142+H348</f>
        <v>1058000</v>
      </c>
      <c r="I89" s="113">
        <f t="shared" ref="I89:K89" si="95">I142+I348</f>
        <v>71654</v>
      </c>
      <c r="J89" s="113">
        <f t="shared" si="95"/>
        <v>980091</v>
      </c>
      <c r="K89" s="113">
        <f t="shared" si="95"/>
        <v>1051745</v>
      </c>
      <c r="L89" s="308">
        <f t="shared" si="42"/>
        <v>99.40879017013232</v>
      </c>
      <c r="M89" s="37">
        <f t="shared" si="66"/>
        <v>6255</v>
      </c>
      <c r="N89" s="115">
        <f t="shared" ref="N89:AE89" si="96">N142</f>
        <v>0</v>
      </c>
      <c r="O89" s="115">
        <f t="shared" si="96"/>
        <v>5909</v>
      </c>
      <c r="P89" s="115">
        <f t="shared" si="96"/>
        <v>0</v>
      </c>
      <c r="Q89" s="115">
        <f t="shared" si="96"/>
        <v>5909</v>
      </c>
      <c r="R89" s="115">
        <f t="shared" si="96"/>
        <v>0</v>
      </c>
      <c r="S89" s="115">
        <f t="shared" si="96"/>
        <v>5909</v>
      </c>
      <c r="T89" s="115">
        <f t="shared" si="96"/>
        <v>0</v>
      </c>
      <c r="U89" s="115">
        <f t="shared" si="96"/>
        <v>5909</v>
      </c>
      <c r="V89" s="115">
        <f>V142</f>
        <v>0</v>
      </c>
      <c r="W89" s="115">
        <f t="shared" si="96"/>
        <v>5909</v>
      </c>
      <c r="X89" s="115">
        <f>X142</f>
        <v>0</v>
      </c>
      <c r="Y89" s="115">
        <f t="shared" si="96"/>
        <v>5909</v>
      </c>
      <c r="Z89" s="115">
        <f>Z142</f>
        <v>0</v>
      </c>
      <c r="AA89" s="115">
        <f t="shared" si="96"/>
        <v>5909</v>
      </c>
      <c r="AB89" s="115">
        <f>AB142</f>
        <v>0</v>
      </c>
      <c r="AC89" s="115">
        <f t="shared" si="96"/>
        <v>5909</v>
      </c>
      <c r="AD89" s="115">
        <f t="shared" si="96"/>
        <v>0</v>
      </c>
      <c r="AE89" s="116">
        <f t="shared" si="96"/>
        <v>5909</v>
      </c>
      <c r="AF89" s="115">
        <f>AF142</f>
        <v>1800000</v>
      </c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</row>
    <row r="90" spans="1:191" ht="20.100000000000001" customHeight="1" thickBot="1" x14ac:dyDescent="0.25">
      <c r="A90" s="40"/>
      <c r="B90" s="41"/>
      <c r="C90" s="41"/>
      <c r="D90" s="41" t="s">
        <v>130</v>
      </c>
      <c r="E90" s="41"/>
      <c r="F90" s="42"/>
      <c r="G90" s="114" t="s">
        <v>111</v>
      </c>
      <c r="H90" s="270">
        <f t="shared" ref="H90:AF90" si="97">H91</f>
        <v>9000</v>
      </c>
      <c r="I90" s="113">
        <f t="shared" si="97"/>
        <v>0</v>
      </c>
      <c r="J90" s="115">
        <f t="shared" si="97"/>
        <v>0</v>
      </c>
      <c r="K90" s="115">
        <f t="shared" si="97"/>
        <v>0</v>
      </c>
      <c r="L90" s="308">
        <f t="shared" si="42"/>
        <v>0</v>
      </c>
      <c r="M90" s="37">
        <f t="shared" si="66"/>
        <v>9000</v>
      </c>
      <c r="N90" s="115">
        <f t="shared" si="97"/>
        <v>0</v>
      </c>
      <c r="O90" s="115">
        <f t="shared" si="97"/>
        <v>9000</v>
      </c>
      <c r="P90" s="115">
        <f t="shared" si="97"/>
        <v>0</v>
      </c>
      <c r="Q90" s="115">
        <f t="shared" si="97"/>
        <v>9000</v>
      </c>
      <c r="R90" s="115">
        <f t="shared" si="97"/>
        <v>0</v>
      </c>
      <c r="S90" s="115">
        <f t="shared" si="97"/>
        <v>9000</v>
      </c>
      <c r="T90" s="115">
        <f t="shared" si="97"/>
        <v>0</v>
      </c>
      <c r="U90" s="115">
        <f t="shared" si="97"/>
        <v>9000</v>
      </c>
      <c r="V90" s="115">
        <f>V91</f>
        <v>0</v>
      </c>
      <c r="W90" s="115">
        <f t="shared" si="97"/>
        <v>9000</v>
      </c>
      <c r="X90" s="115">
        <f>X91</f>
        <v>0</v>
      </c>
      <c r="Y90" s="115">
        <f t="shared" si="97"/>
        <v>9000</v>
      </c>
      <c r="Z90" s="115">
        <f>Z91</f>
        <v>0</v>
      </c>
      <c r="AA90" s="115">
        <f t="shared" si="97"/>
        <v>9000</v>
      </c>
      <c r="AB90" s="115">
        <f>AB91</f>
        <v>0</v>
      </c>
      <c r="AC90" s="115">
        <f t="shared" si="97"/>
        <v>9000</v>
      </c>
      <c r="AD90" s="115">
        <f t="shared" si="97"/>
        <v>0</v>
      </c>
      <c r="AE90" s="116">
        <f t="shared" si="97"/>
        <v>9000</v>
      </c>
      <c r="AF90" s="115">
        <f t="shared" si="97"/>
        <v>0</v>
      </c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</row>
    <row r="91" spans="1:191" ht="15" customHeight="1" thickBot="1" x14ac:dyDescent="0.25">
      <c r="A91" s="40"/>
      <c r="B91" s="41"/>
      <c r="C91" s="41"/>
      <c r="D91" s="41">
        <v>71</v>
      </c>
      <c r="E91" s="41"/>
      <c r="F91" s="42"/>
      <c r="G91" s="114" t="s">
        <v>113</v>
      </c>
      <c r="H91" s="270">
        <f t="shared" ref="H91" si="98">H238+H351</f>
        <v>9000</v>
      </c>
      <c r="I91" s="113">
        <f t="shared" ref="I91:AF91" si="99">I238+I351</f>
        <v>0</v>
      </c>
      <c r="J91" s="115">
        <f t="shared" si="99"/>
        <v>0</v>
      </c>
      <c r="K91" s="115">
        <f t="shared" si="99"/>
        <v>0</v>
      </c>
      <c r="L91" s="308">
        <f t="shared" si="42"/>
        <v>0</v>
      </c>
      <c r="M91" s="37">
        <f t="shared" si="66"/>
        <v>9000</v>
      </c>
      <c r="N91" s="115">
        <f t="shared" si="99"/>
        <v>0</v>
      </c>
      <c r="O91" s="115">
        <f t="shared" si="99"/>
        <v>9000</v>
      </c>
      <c r="P91" s="115">
        <f t="shared" si="99"/>
        <v>0</v>
      </c>
      <c r="Q91" s="115">
        <f t="shared" si="99"/>
        <v>9000</v>
      </c>
      <c r="R91" s="115">
        <f t="shared" si="99"/>
        <v>0</v>
      </c>
      <c r="S91" s="115">
        <f t="shared" si="99"/>
        <v>9000</v>
      </c>
      <c r="T91" s="115">
        <f t="shared" si="99"/>
        <v>0</v>
      </c>
      <c r="U91" s="115">
        <f t="shared" si="99"/>
        <v>9000</v>
      </c>
      <c r="V91" s="115">
        <f t="shared" si="99"/>
        <v>0</v>
      </c>
      <c r="W91" s="115">
        <f t="shared" si="99"/>
        <v>9000</v>
      </c>
      <c r="X91" s="115">
        <f t="shared" si="99"/>
        <v>0</v>
      </c>
      <c r="Y91" s="115">
        <f t="shared" si="99"/>
        <v>9000</v>
      </c>
      <c r="Z91" s="115">
        <f t="shared" si="99"/>
        <v>0</v>
      </c>
      <c r="AA91" s="115">
        <f t="shared" si="99"/>
        <v>9000</v>
      </c>
      <c r="AB91" s="115">
        <f t="shared" si="99"/>
        <v>0</v>
      </c>
      <c r="AC91" s="115">
        <f t="shared" si="99"/>
        <v>9000</v>
      </c>
      <c r="AD91" s="115">
        <f t="shared" si="99"/>
        <v>0</v>
      </c>
      <c r="AE91" s="116">
        <f t="shared" si="99"/>
        <v>9000</v>
      </c>
      <c r="AF91" s="115">
        <f t="shared" si="99"/>
        <v>0</v>
      </c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</row>
    <row r="92" spans="1:191" ht="17.100000000000001" customHeight="1" thickBot="1" x14ac:dyDescent="0.25">
      <c r="A92" s="40"/>
      <c r="B92" s="41"/>
      <c r="C92" s="41"/>
      <c r="D92" s="41">
        <v>79</v>
      </c>
      <c r="E92" s="41"/>
      <c r="F92" s="42"/>
      <c r="G92" s="114" t="s">
        <v>131</v>
      </c>
      <c r="H92" s="270">
        <f t="shared" ref="H92" si="100">H93+H94</f>
        <v>0</v>
      </c>
      <c r="I92" s="113">
        <f t="shared" ref="I92:AE92" si="101">I93+I94</f>
        <v>0</v>
      </c>
      <c r="J92" s="115">
        <f t="shared" si="101"/>
        <v>0</v>
      </c>
      <c r="K92" s="115">
        <f t="shared" si="101"/>
        <v>0</v>
      </c>
      <c r="L92" s="308">
        <v>0</v>
      </c>
      <c r="M92" s="37">
        <f t="shared" si="66"/>
        <v>0</v>
      </c>
      <c r="N92" s="115">
        <f t="shared" si="101"/>
        <v>0</v>
      </c>
      <c r="O92" s="115">
        <f t="shared" si="101"/>
        <v>0</v>
      </c>
      <c r="P92" s="115">
        <f t="shared" si="101"/>
        <v>0</v>
      </c>
      <c r="Q92" s="115">
        <f t="shared" si="101"/>
        <v>0</v>
      </c>
      <c r="R92" s="115">
        <f t="shared" si="101"/>
        <v>0</v>
      </c>
      <c r="S92" s="115">
        <f t="shared" si="101"/>
        <v>0</v>
      </c>
      <c r="T92" s="115">
        <f t="shared" si="101"/>
        <v>0</v>
      </c>
      <c r="U92" s="115">
        <f t="shared" si="101"/>
        <v>0</v>
      </c>
      <c r="V92" s="115">
        <f>V93+V94</f>
        <v>0</v>
      </c>
      <c r="W92" s="115">
        <f t="shared" si="101"/>
        <v>0</v>
      </c>
      <c r="X92" s="115">
        <f>X93+X94</f>
        <v>0</v>
      </c>
      <c r="Y92" s="115">
        <f t="shared" si="101"/>
        <v>0</v>
      </c>
      <c r="Z92" s="115">
        <f>Z93+Z94</f>
        <v>0</v>
      </c>
      <c r="AA92" s="115">
        <f t="shared" si="101"/>
        <v>0</v>
      </c>
      <c r="AB92" s="115">
        <f>AB93+AB94</f>
        <v>0</v>
      </c>
      <c r="AC92" s="115">
        <f t="shared" si="101"/>
        <v>0</v>
      </c>
      <c r="AD92" s="115">
        <f t="shared" si="101"/>
        <v>0</v>
      </c>
      <c r="AE92" s="116">
        <f t="shared" si="101"/>
        <v>0</v>
      </c>
      <c r="AF92" s="115">
        <f>AF93+AF94</f>
        <v>0</v>
      </c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</row>
    <row r="93" spans="1:191" ht="17.100000000000001" customHeight="1" thickBot="1" x14ac:dyDescent="0.25">
      <c r="A93" s="40"/>
      <c r="B93" s="41"/>
      <c r="C93" s="41"/>
      <c r="D93" s="41" t="s">
        <v>132</v>
      </c>
      <c r="E93" s="41"/>
      <c r="F93" s="42"/>
      <c r="G93" s="114" t="s">
        <v>133</v>
      </c>
      <c r="H93" s="270">
        <f t="shared" ref="H93" si="102">H424</f>
        <v>0</v>
      </c>
      <c r="I93" s="113">
        <f t="shared" ref="I93:AE93" si="103">I424</f>
        <v>0</v>
      </c>
      <c r="J93" s="115">
        <f t="shared" si="103"/>
        <v>0</v>
      </c>
      <c r="K93" s="115">
        <f t="shared" si="103"/>
        <v>0</v>
      </c>
      <c r="L93" s="308">
        <v>0</v>
      </c>
      <c r="M93" s="37">
        <f t="shared" si="66"/>
        <v>0</v>
      </c>
      <c r="N93" s="115">
        <f t="shared" si="103"/>
        <v>0</v>
      </c>
      <c r="O93" s="115">
        <f t="shared" si="103"/>
        <v>0</v>
      </c>
      <c r="P93" s="115">
        <f t="shared" si="103"/>
        <v>0</v>
      </c>
      <c r="Q93" s="115">
        <f t="shared" si="103"/>
        <v>0</v>
      </c>
      <c r="R93" s="115">
        <f t="shared" si="103"/>
        <v>0</v>
      </c>
      <c r="S93" s="115">
        <f t="shared" si="103"/>
        <v>0</v>
      </c>
      <c r="T93" s="115">
        <f t="shared" si="103"/>
        <v>0</v>
      </c>
      <c r="U93" s="115">
        <f t="shared" si="103"/>
        <v>0</v>
      </c>
      <c r="V93" s="115">
        <f>V424</f>
        <v>0</v>
      </c>
      <c r="W93" s="115">
        <f t="shared" si="103"/>
        <v>0</v>
      </c>
      <c r="X93" s="115">
        <f>X424</f>
        <v>0</v>
      </c>
      <c r="Y93" s="115">
        <f t="shared" si="103"/>
        <v>0</v>
      </c>
      <c r="Z93" s="115">
        <f>Z424</f>
        <v>0</v>
      </c>
      <c r="AA93" s="115">
        <f t="shared" si="103"/>
        <v>0</v>
      </c>
      <c r="AB93" s="115">
        <f>AB424</f>
        <v>0</v>
      </c>
      <c r="AC93" s="115">
        <f t="shared" si="103"/>
        <v>0</v>
      </c>
      <c r="AD93" s="115">
        <f t="shared" si="103"/>
        <v>0</v>
      </c>
      <c r="AE93" s="116">
        <f t="shared" si="103"/>
        <v>0</v>
      </c>
      <c r="AF93" s="115">
        <f>AF424</f>
        <v>0</v>
      </c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</row>
    <row r="94" spans="1:191" ht="20.100000000000001" customHeight="1" thickBot="1" x14ac:dyDescent="0.25">
      <c r="A94" s="40"/>
      <c r="B94" s="41"/>
      <c r="C94" s="41"/>
      <c r="D94" s="41">
        <v>81</v>
      </c>
      <c r="E94" s="41"/>
      <c r="F94" s="42"/>
      <c r="G94" s="114" t="s">
        <v>134</v>
      </c>
      <c r="H94" s="270">
        <f t="shared" ref="H94" si="104">H361</f>
        <v>0</v>
      </c>
      <c r="I94" s="113">
        <f t="shared" ref="I94:AE94" si="105">I361</f>
        <v>0</v>
      </c>
      <c r="J94" s="115">
        <f t="shared" si="105"/>
        <v>0</v>
      </c>
      <c r="K94" s="115">
        <f t="shared" si="105"/>
        <v>0</v>
      </c>
      <c r="L94" s="308">
        <v>0</v>
      </c>
      <c r="M94" s="37">
        <f t="shared" si="66"/>
        <v>0</v>
      </c>
      <c r="N94" s="115">
        <f t="shared" si="105"/>
        <v>0</v>
      </c>
      <c r="O94" s="115">
        <f t="shared" si="105"/>
        <v>0</v>
      </c>
      <c r="P94" s="115">
        <f t="shared" si="105"/>
        <v>0</v>
      </c>
      <c r="Q94" s="115">
        <f t="shared" si="105"/>
        <v>0</v>
      </c>
      <c r="R94" s="115">
        <f t="shared" si="105"/>
        <v>0</v>
      </c>
      <c r="S94" s="115">
        <f t="shared" si="105"/>
        <v>0</v>
      </c>
      <c r="T94" s="115">
        <f t="shared" si="105"/>
        <v>0</v>
      </c>
      <c r="U94" s="115">
        <f t="shared" si="105"/>
        <v>0</v>
      </c>
      <c r="V94" s="115">
        <f>V361</f>
        <v>0</v>
      </c>
      <c r="W94" s="115">
        <f t="shared" si="105"/>
        <v>0</v>
      </c>
      <c r="X94" s="115">
        <f>X361</f>
        <v>0</v>
      </c>
      <c r="Y94" s="115">
        <f t="shared" si="105"/>
        <v>0</v>
      </c>
      <c r="Z94" s="115">
        <f>Z361</f>
        <v>0</v>
      </c>
      <c r="AA94" s="115">
        <f t="shared" si="105"/>
        <v>0</v>
      </c>
      <c r="AB94" s="115">
        <f>AB361</f>
        <v>0</v>
      </c>
      <c r="AC94" s="115">
        <f t="shared" si="105"/>
        <v>0</v>
      </c>
      <c r="AD94" s="115">
        <f t="shared" si="105"/>
        <v>0</v>
      </c>
      <c r="AE94" s="116">
        <f t="shared" si="105"/>
        <v>0</v>
      </c>
      <c r="AF94" s="115">
        <f>AF361</f>
        <v>0</v>
      </c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</row>
    <row r="95" spans="1:191" ht="20.100000000000001" customHeight="1" thickBot="1" x14ac:dyDescent="0.25">
      <c r="A95" s="117"/>
      <c r="B95" s="103"/>
      <c r="C95" s="103"/>
      <c r="D95" s="103">
        <v>85</v>
      </c>
      <c r="E95" s="103"/>
      <c r="F95" s="104"/>
      <c r="G95" s="105" t="s">
        <v>114</v>
      </c>
      <c r="H95" s="271">
        <f t="shared" ref="H95" si="106">+H245+H362+H427</f>
        <v>0</v>
      </c>
      <c r="I95" s="118">
        <f t="shared" ref="I95:AF95" si="107">+I245+I362+I427</f>
        <v>-116524</v>
      </c>
      <c r="J95" s="119">
        <f t="shared" si="107"/>
        <v>-4191</v>
      </c>
      <c r="K95" s="119">
        <f t="shared" si="107"/>
        <v>-120715</v>
      </c>
      <c r="L95" s="308">
        <v>0</v>
      </c>
      <c r="M95" s="37">
        <f t="shared" si="66"/>
        <v>120715</v>
      </c>
      <c r="N95" s="119">
        <f t="shared" si="107"/>
        <v>0</v>
      </c>
      <c r="O95" s="119">
        <f t="shared" si="107"/>
        <v>86917</v>
      </c>
      <c r="P95" s="119">
        <f t="shared" si="107"/>
        <v>0</v>
      </c>
      <c r="Q95" s="119">
        <f t="shared" si="107"/>
        <v>86917</v>
      </c>
      <c r="R95" s="119">
        <f t="shared" si="107"/>
        <v>0</v>
      </c>
      <c r="S95" s="119">
        <f t="shared" si="107"/>
        <v>86917</v>
      </c>
      <c r="T95" s="119">
        <f t="shared" si="107"/>
        <v>0</v>
      </c>
      <c r="U95" s="119">
        <f t="shared" si="107"/>
        <v>86917</v>
      </c>
      <c r="V95" s="119">
        <f t="shared" si="107"/>
        <v>0</v>
      </c>
      <c r="W95" s="119">
        <f t="shared" si="107"/>
        <v>86917</v>
      </c>
      <c r="X95" s="119">
        <f t="shared" si="107"/>
        <v>0</v>
      </c>
      <c r="Y95" s="119">
        <f t="shared" si="107"/>
        <v>86917</v>
      </c>
      <c r="Z95" s="119">
        <f t="shared" si="107"/>
        <v>0</v>
      </c>
      <c r="AA95" s="119">
        <f t="shared" si="107"/>
        <v>86917</v>
      </c>
      <c r="AB95" s="119">
        <f t="shared" si="107"/>
        <v>0</v>
      </c>
      <c r="AC95" s="119">
        <f t="shared" si="107"/>
        <v>86917</v>
      </c>
      <c r="AD95" s="119">
        <f t="shared" si="107"/>
        <v>0</v>
      </c>
      <c r="AE95" s="120">
        <f t="shared" si="107"/>
        <v>86917</v>
      </c>
      <c r="AF95" s="119">
        <f t="shared" si="107"/>
        <v>0</v>
      </c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</row>
    <row r="96" spans="1:191" ht="38.25" customHeight="1" thickBot="1" x14ac:dyDescent="0.3">
      <c r="A96" s="348" t="s">
        <v>135</v>
      </c>
      <c r="B96" s="349"/>
      <c r="C96" s="349"/>
      <c r="D96" s="349"/>
      <c r="E96" s="349"/>
      <c r="F96" s="349"/>
      <c r="G96" s="121" t="s">
        <v>136</v>
      </c>
      <c r="H96" s="272">
        <f>H97+H145</f>
        <v>1016900</v>
      </c>
      <c r="I96" s="122">
        <f>I97+I145</f>
        <v>4404</v>
      </c>
      <c r="J96" s="122">
        <f t="shared" ref="J96:AE96" si="108">J97+J145</f>
        <v>985494</v>
      </c>
      <c r="K96" s="122">
        <f t="shared" si="108"/>
        <v>989898</v>
      </c>
      <c r="L96" s="308">
        <f t="shared" si="42"/>
        <v>97.344674992624647</v>
      </c>
      <c r="M96" s="37">
        <f t="shared" si="66"/>
        <v>27002</v>
      </c>
      <c r="N96" s="122">
        <f t="shared" si="108"/>
        <v>0</v>
      </c>
      <c r="O96" s="122">
        <f t="shared" si="108"/>
        <v>27002</v>
      </c>
      <c r="P96" s="122">
        <f t="shared" si="108"/>
        <v>0</v>
      </c>
      <c r="Q96" s="122">
        <f t="shared" si="108"/>
        <v>27002</v>
      </c>
      <c r="R96" s="122">
        <f t="shared" si="108"/>
        <v>0</v>
      </c>
      <c r="S96" s="122">
        <f t="shared" si="108"/>
        <v>27002</v>
      </c>
      <c r="T96" s="122">
        <f t="shared" si="108"/>
        <v>0</v>
      </c>
      <c r="U96" s="122">
        <f t="shared" si="108"/>
        <v>27002</v>
      </c>
      <c r="V96" s="122">
        <f t="shared" si="108"/>
        <v>0</v>
      </c>
      <c r="W96" s="122">
        <f t="shared" si="108"/>
        <v>27002</v>
      </c>
      <c r="X96" s="122">
        <f t="shared" si="108"/>
        <v>0</v>
      </c>
      <c r="Y96" s="122">
        <f t="shared" si="108"/>
        <v>27002</v>
      </c>
      <c r="Z96" s="122">
        <f t="shared" si="108"/>
        <v>0</v>
      </c>
      <c r="AA96" s="122">
        <f t="shared" si="108"/>
        <v>27002</v>
      </c>
      <c r="AB96" s="122">
        <f t="shared" si="108"/>
        <v>0</v>
      </c>
      <c r="AC96" s="122">
        <f t="shared" si="108"/>
        <v>27002</v>
      </c>
      <c r="AD96" s="122">
        <f t="shared" si="108"/>
        <v>0</v>
      </c>
      <c r="AE96" s="122">
        <f t="shared" si="108"/>
        <v>27002</v>
      </c>
      <c r="AF96" s="122">
        <f>AF97+AF145</f>
        <v>1808880</v>
      </c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</row>
    <row r="97" spans="1:191" ht="20.100000000000001" customHeight="1" thickBot="1" x14ac:dyDescent="0.25">
      <c r="A97" s="40"/>
      <c r="B97" s="41"/>
      <c r="C97" s="41"/>
      <c r="D97" s="41" t="s">
        <v>37</v>
      </c>
      <c r="E97" s="41"/>
      <c r="F97" s="123"/>
      <c r="G97" s="124" t="s">
        <v>89</v>
      </c>
      <c r="H97" s="273">
        <f t="shared" ref="H97" si="109">H98+H124+H142</f>
        <v>1016900</v>
      </c>
      <c r="I97" s="125">
        <f t="shared" ref="I97:AE97" si="110">I98+I124+I142</f>
        <v>4404</v>
      </c>
      <c r="J97" s="115">
        <f t="shared" si="110"/>
        <v>985494</v>
      </c>
      <c r="K97" s="115">
        <f t="shared" si="110"/>
        <v>989898</v>
      </c>
      <c r="L97" s="308">
        <f t="shared" si="42"/>
        <v>97.344674992624647</v>
      </c>
      <c r="M97" s="37">
        <f t="shared" si="66"/>
        <v>27002</v>
      </c>
      <c r="N97" s="115">
        <f t="shared" si="110"/>
        <v>0</v>
      </c>
      <c r="O97" s="115">
        <f t="shared" si="110"/>
        <v>27002</v>
      </c>
      <c r="P97" s="115">
        <f t="shared" si="110"/>
        <v>0</v>
      </c>
      <c r="Q97" s="115">
        <f t="shared" si="110"/>
        <v>27002</v>
      </c>
      <c r="R97" s="115">
        <f t="shared" si="110"/>
        <v>0</v>
      </c>
      <c r="S97" s="115">
        <f t="shared" si="110"/>
        <v>27002</v>
      </c>
      <c r="T97" s="115">
        <f t="shared" si="110"/>
        <v>0</v>
      </c>
      <c r="U97" s="115">
        <f t="shared" si="110"/>
        <v>27002</v>
      </c>
      <c r="V97" s="115">
        <f>V98+V124+V142</f>
        <v>0</v>
      </c>
      <c r="W97" s="115">
        <f t="shared" si="110"/>
        <v>27002</v>
      </c>
      <c r="X97" s="115">
        <f>X98+X124+X142</f>
        <v>0</v>
      </c>
      <c r="Y97" s="115">
        <f t="shared" si="110"/>
        <v>27002</v>
      </c>
      <c r="Z97" s="115">
        <f>Z98+Z124+Z142</f>
        <v>0</v>
      </c>
      <c r="AA97" s="115">
        <f t="shared" si="110"/>
        <v>27002</v>
      </c>
      <c r="AB97" s="115">
        <f>AB98+AB124+AB142</f>
        <v>0</v>
      </c>
      <c r="AC97" s="115">
        <f t="shared" si="110"/>
        <v>27002</v>
      </c>
      <c r="AD97" s="115">
        <f>AD98+AD124+AD142</f>
        <v>0</v>
      </c>
      <c r="AE97" s="116">
        <f t="shared" si="110"/>
        <v>27002</v>
      </c>
      <c r="AF97" s="115">
        <f>AF98+AF124+AF142</f>
        <v>1808880</v>
      </c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</row>
    <row r="98" spans="1:191" ht="20.100000000000001" customHeight="1" thickBot="1" x14ac:dyDescent="0.25">
      <c r="A98" s="40"/>
      <c r="B98" s="41"/>
      <c r="C98" s="41"/>
      <c r="D98" s="41" t="s">
        <v>116</v>
      </c>
      <c r="E98" s="41"/>
      <c r="F98" s="123"/>
      <c r="G98" s="124" t="s">
        <v>91</v>
      </c>
      <c r="H98" s="273">
        <f t="shared" ref="H98" si="111">H99+H117</f>
        <v>29900</v>
      </c>
      <c r="I98" s="125">
        <f t="shared" ref="I98:AE98" si="112">I99+I117</f>
        <v>4404</v>
      </c>
      <c r="J98" s="115">
        <f t="shared" si="112"/>
        <v>4404</v>
      </c>
      <c r="K98" s="115">
        <f t="shared" si="112"/>
        <v>8808</v>
      </c>
      <c r="L98" s="308">
        <f t="shared" si="42"/>
        <v>29.45819397993311</v>
      </c>
      <c r="M98" s="37">
        <f t="shared" si="66"/>
        <v>21092</v>
      </c>
      <c r="N98" s="115">
        <f t="shared" si="112"/>
        <v>0</v>
      </c>
      <c r="O98" s="115">
        <f t="shared" si="112"/>
        <v>21092</v>
      </c>
      <c r="P98" s="115">
        <f t="shared" si="112"/>
        <v>0</v>
      </c>
      <c r="Q98" s="115">
        <f t="shared" si="112"/>
        <v>21092</v>
      </c>
      <c r="R98" s="115">
        <f t="shared" si="112"/>
        <v>0</v>
      </c>
      <c r="S98" s="115">
        <f t="shared" si="112"/>
        <v>21092</v>
      </c>
      <c r="T98" s="115">
        <f t="shared" si="112"/>
        <v>0</v>
      </c>
      <c r="U98" s="115">
        <f t="shared" si="112"/>
        <v>21092</v>
      </c>
      <c r="V98" s="115">
        <f>V99+V117</f>
        <v>0</v>
      </c>
      <c r="W98" s="115">
        <f t="shared" si="112"/>
        <v>21092</v>
      </c>
      <c r="X98" s="115">
        <f>X99+X117</f>
        <v>0</v>
      </c>
      <c r="Y98" s="115">
        <f t="shared" si="112"/>
        <v>21092</v>
      </c>
      <c r="Z98" s="115">
        <f>Z99+Z117</f>
        <v>0</v>
      </c>
      <c r="AA98" s="115">
        <f t="shared" si="112"/>
        <v>21092</v>
      </c>
      <c r="AB98" s="115">
        <f>AB99+AB117</f>
        <v>0</v>
      </c>
      <c r="AC98" s="115">
        <f t="shared" si="112"/>
        <v>21092</v>
      </c>
      <c r="AD98" s="115">
        <f>AD99+AD117</f>
        <v>0</v>
      </c>
      <c r="AE98" s="116">
        <f t="shared" si="112"/>
        <v>21092</v>
      </c>
      <c r="AF98" s="115">
        <f>AF99+AF117</f>
        <v>2880</v>
      </c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</row>
    <row r="99" spans="1:191" ht="20.100000000000001" customHeight="1" thickBot="1" x14ac:dyDescent="0.25">
      <c r="A99" s="40"/>
      <c r="B99" s="41"/>
      <c r="C99" s="41"/>
      <c r="D99" s="41"/>
      <c r="E99" s="41" t="s">
        <v>37</v>
      </c>
      <c r="F99" s="123"/>
      <c r="G99" s="114" t="s">
        <v>137</v>
      </c>
      <c r="H99" s="273">
        <f>H100+H111</f>
        <v>23560</v>
      </c>
      <c r="I99" s="125">
        <f t="shared" ref="I99:AE99" si="113">SUM(I100:I116)</f>
        <v>3621</v>
      </c>
      <c r="J99" s="115">
        <f t="shared" si="113"/>
        <v>3621</v>
      </c>
      <c r="K99" s="115">
        <f t="shared" si="113"/>
        <v>7242</v>
      </c>
      <c r="L99" s="308">
        <f t="shared" si="42"/>
        <v>30.738539898132426</v>
      </c>
      <c r="M99" s="37">
        <f t="shared" si="66"/>
        <v>16318</v>
      </c>
      <c r="N99" s="115">
        <f t="shared" si="113"/>
        <v>0</v>
      </c>
      <c r="O99" s="115">
        <f t="shared" si="113"/>
        <v>16318</v>
      </c>
      <c r="P99" s="115">
        <f t="shared" si="113"/>
        <v>0</v>
      </c>
      <c r="Q99" s="115">
        <f t="shared" si="113"/>
        <v>16318</v>
      </c>
      <c r="R99" s="115">
        <f t="shared" si="113"/>
        <v>0</v>
      </c>
      <c r="S99" s="115">
        <f t="shared" si="113"/>
        <v>16318</v>
      </c>
      <c r="T99" s="115">
        <f t="shared" si="113"/>
        <v>0</v>
      </c>
      <c r="U99" s="115">
        <f t="shared" si="113"/>
        <v>16318</v>
      </c>
      <c r="V99" s="115">
        <f>SUM(V100:V116)</f>
        <v>0</v>
      </c>
      <c r="W99" s="115">
        <f t="shared" si="113"/>
        <v>16318</v>
      </c>
      <c r="X99" s="115">
        <f>SUM(X100:X116)</f>
        <v>0</v>
      </c>
      <c r="Y99" s="115">
        <f t="shared" si="113"/>
        <v>16318</v>
      </c>
      <c r="Z99" s="115">
        <f>SUM(Z100:Z116)</f>
        <v>0</v>
      </c>
      <c r="AA99" s="115">
        <f t="shared" si="113"/>
        <v>16318</v>
      </c>
      <c r="AB99" s="115">
        <f>SUM(AB100:AB116)</f>
        <v>0</v>
      </c>
      <c r="AC99" s="115">
        <f t="shared" si="113"/>
        <v>16318</v>
      </c>
      <c r="AD99" s="115">
        <f>SUM(AD100:AD116)</f>
        <v>0</v>
      </c>
      <c r="AE99" s="116">
        <f t="shared" si="113"/>
        <v>16318</v>
      </c>
      <c r="AF99" s="115">
        <f>SUM(AF100:AF116)</f>
        <v>1000</v>
      </c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</row>
    <row r="100" spans="1:191" ht="20.100000000000001" customHeight="1" thickBot="1" x14ac:dyDescent="0.25">
      <c r="A100" s="59"/>
      <c r="B100" s="60"/>
      <c r="C100" s="60"/>
      <c r="D100" s="60"/>
      <c r="E100" s="60"/>
      <c r="F100" s="126" t="s">
        <v>37</v>
      </c>
      <c r="G100" s="127" t="s">
        <v>138</v>
      </c>
      <c r="H100" s="274">
        <f>13600+9960</f>
        <v>23560</v>
      </c>
      <c r="I100" s="128">
        <v>3621</v>
      </c>
      <c r="J100" s="62">
        <v>3621</v>
      </c>
      <c r="K100" s="62">
        <f>I100+J100</f>
        <v>7242</v>
      </c>
      <c r="L100" s="308">
        <f t="shared" si="42"/>
        <v>30.738539898132426</v>
      </c>
      <c r="M100" s="37">
        <f t="shared" si="66"/>
        <v>16318</v>
      </c>
      <c r="N100" s="74"/>
      <c r="O100" s="74">
        <f t="shared" ref="O100:O116" si="114">M100+N100</f>
        <v>16318</v>
      </c>
      <c r="P100" s="74"/>
      <c r="Q100" s="74">
        <f>O100+P100</f>
        <v>16318</v>
      </c>
      <c r="R100" s="74"/>
      <c r="S100" s="74">
        <f>R100+Q100</f>
        <v>16318</v>
      </c>
      <c r="T100" s="74"/>
      <c r="U100" s="74">
        <f>S100+T100</f>
        <v>16318</v>
      </c>
      <c r="V100" s="74"/>
      <c r="W100" s="74">
        <f>U100+V100</f>
        <v>16318</v>
      </c>
      <c r="X100" s="74"/>
      <c r="Y100" s="74">
        <f>W100+X100</f>
        <v>16318</v>
      </c>
      <c r="Z100" s="74"/>
      <c r="AA100" s="74">
        <f>Y100+Z100</f>
        <v>16318</v>
      </c>
      <c r="AB100" s="52"/>
      <c r="AC100" s="74">
        <f>AA100+AB100</f>
        <v>16318</v>
      </c>
      <c r="AD100" s="74"/>
      <c r="AE100" s="130">
        <f>AC100+AD100</f>
        <v>16318</v>
      </c>
      <c r="AF100" s="74">
        <v>1000</v>
      </c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</row>
    <row r="101" spans="1:191" ht="20.100000000000001" customHeight="1" thickBot="1" x14ac:dyDescent="0.25">
      <c r="A101" s="59"/>
      <c r="B101" s="60"/>
      <c r="C101" s="60"/>
      <c r="D101" s="60"/>
      <c r="E101" s="60"/>
      <c r="F101" s="126" t="s">
        <v>35</v>
      </c>
      <c r="G101" s="127" t="s">
        <v>139</v>
      </c>
      <c r="H101" s="274"/>
      <c r="I101" s="128"/>
      <c r="J101" s="62"/>
      <c r="K101" s="62">
        <f>I101+J101</f>
        <v>0</v>
      </c>
      <c r="L101" s="308">
        <v>0</v>
      </c>
      <c r="M101" s="37">
        <f t="shared" si="66"/>
        <v>0</v>
      </c>
      <c r="N101" s="74"/>
      <c r="O101" s="74">
        <f t="shared" si="114"/>
        <v>0</v>
      </c>
      <c r="P101" s="74"/>
      <c r="Q101" s="74">
        <f>O101+P101</f>
        <v>0</v>
      </c>
      <c r="R101" s="74"/>
      <c r="S101" s="74">
        <f>R101+Q101</f>
        <v>0</v>
      </c>
      <c r="T101" s="74"/>
      <c r="U101" s="74">
        <f>S101+T101</f>
        <v>0</v>
      </c>
      <c r="V101" s="74"/>
      <c r="W101" s="74">
        <f>U101+V101</f>
        <v>0</v>
      </c>
      <c r="X101" s="74"/>
      <c r="Y101" s="74">
        <f>W101+X101</f>
        <v>0</v>
      </c>
      <c r="Z101" s="74"/>
      <c r="AA101" s="74">
        <f>Y101+Z101</f>
        <v>0</v>
      </c>
      <c r="AB101" s="52"/>
      <c r="AC101" s="74">
        <f>AA101+AB101</f>
        <v>0</v>
      </c>
      <c r="AD101" s="74"/>
      <c r="AE101" s="130">
        <f>AC101+AD101</f>
        <v>0</v>
      </c>
      <c r="AF101" s="7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</row>
    <row r="102" spans="1:191" ht="16.5" thickBot="1" x14ac:dyDescent="0.25">
      <c r="A102" s="59"/>
      <c r="B102" s="60"/>
      <c r="C102" s="60"/>
      <c r="D102" s="60"/>
      <c r="E102" s="60"/>
      <c r="F102" s="126"/>
      <c r="G102" s="127" t="s">
        <v>140</v>
      </c>
      <c r="H102" s="274"/>
      <c r="I102" s="128"/>
      <c r="J102" s="62"/>
      <c r="K102" s="62"/>
      <c r="L102" s="308">
        <v>0</v>
      </c>
      <c r="M102" s="37">
        <f t="shared" si="66"/>
        <v>0</v>
      </c>
      <c r="N102" s="74"/>
      <c r="O102" s="74">
        <f t="shared" si="114"/>
        <v>0</v>
      </c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52"/>
      <c r="AC102" s="74"/>
      <c r="AD102" s="74"/>
      <c r="AE102" s="130"/>
      <c r="AF102" s="7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</row>
    <row r="103" spans="1:191" ht="20.100000000000001" customHeight="1" thickBot="1" x14ac:dyDescent="0.25">
      <c r="A103" s="59"/>
      <c r="B103" s="60"/>
      <c r="C103" s="60"/>
      <c r="D103" s="60"/>
      <c r="E103" s="60"/>
      <c r="F103" s="126" t="s">
        <v>24</v>
      </c>
      <c r="G103" s="127" t="s">
        <v>141</v>
      </c>
      <c r="H103" s="274"/>
      <c r="I103" s="128"/>
      <c r="J103" s="62"/>
      <c r="K103" s="62">
        <f>I103+J103</f>
        <v>0</v>
      </c>
      <c r="L103" s="308">
        <v>0</v>
      </c>
      <c r="M103" s="37">
        <f t="shared" si="66"/>
        <v>0</v>
      </c>
      <c r="N103" s="74"/>
      <c r="O103" s="74">
        <f t="shared" si="114"/>
        <v>0</v>
      </c>
      <c r="P103" s="74"/>
      <c r="Q103" s="74">
        <f>O103+P103</f>
        <v>0</v>
      </c>
      <c r="R103" s="74"/>
      <c r="S103" s="74">
        <f>R103+Q103</f>
        <v>0</v>
      </c>
      <c r="T103" s="74"/>
      <c r="U103" s="74">
        <f>S103+T103</f>
        <v>0</v>
      </c>
      <c r="V103" s="74"/>
      <c r="W103" s="74">
        <f>U103+V103</f>
        <v>0</v>
      </c>
      <c r="X103" s="74"/>
      <c r="Y103" s="74">
        <f>W103+X103</f>
        <v>0</v>
      </c>
      <c r="Z103" s="74"/>
      <c r="AA103" s="74">
        <f>Y103+Z103</f>
        <v>0</v>
      </c>
      <c r="AB103" s="52"/>
      <c r="AC103" s="74">
        <f>AA103+AB103</f>
        <v>0</v>
      </c>
      <c r="AD103" s="74"/>
      <c r="AE103" s="130">
        <f>AC103+AD103</f>
        <v>0</v>
      </c>
      <c r="AF103" s="7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</row>
    <row r="104" spans="1:191" ht="20.100000000000001" customHeight="1" thickBot="1" x14ac:dyDescent="0.25">
      <c r="A104" s="59"/>
      <c r="B104" s="60"/>
      <c r="C104" s="60"/>
      <c r="D104" s="60"/>
      <c r="E104" s="60"/>
      <c r="F104" s="126"/>
      <c r="G104" s="127" t="s">
        <v>142</v>
      </c>
      <c r="H104" s="274"/>
      <c r="I104" s="128"/>
      <c r="J104" s="62"/>
      <c r="K104" s="62"/>
      <c r="L104" s="308">
        <v>0</v>
      </c>
      <c r="M104" s="37">
        <f t="shared" si="66"/>
        <v>0</v>
      </c>
      <c r="N104" s="74"/>
      <c r="O104" s="74">
        <f t="shared" si="114"/>
        <v>0</v>
      </c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52"/>
      <c r="AC104" s="74"/>
      <c r="AD104" s="74"/>
      <c r="AE104" s="130"/>
      <c r="AF104" s="7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</row>
    <row r="105" spans="1:191" ht="20.100000000000001" customHeight="1" thickBot="1" x14ac:dyDescent="0.25">
      <c r="A105" s="59"/>
      <c r="B105" s="60"/>
      <c r="C105" s="60"/>
      <c r="D105" s="60"/>
      <c r="E105" s="60"/>
      <c r="F105" s="126"/>
      <c r="G105" s="127" t="s">
        <v>143</v>
      </c>
      <c r="H105" s="274"/>
      <c r="I105" s="128"/>
      <c r="J105" s="62"/>
      <c r="K105" s="62"/>
      <c r="L105" s="308">
        <v>0</v>
      </c>
      <c r="M105" s="37">
        <f t="shared" si="66"/>
        <v>0</v>
      </c>
      <c r="N105" s="74"/>
      <c r="O105" s="74">
        <f t="shared" si="114"/>
        <v>0</v>
      </c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52"/>
      <c r="AC105" s="74"/>
      <c r="AD105" s="74"/>
      <c r="AE105" s="130"/>
      <c r="AF105" s="7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</row>
    <row r="106" spans="1:191" ht="20.100000000000001" customHeight="1" thickBot="1" x14ac:dyDescent="0.25">
      <c r="A106" s="59"/>
      <c r="B106" s="60"/>
      <c r="C106" s="60"/>
      <c r="D106" s="60"/>
      <c r="E106" s="60"/>
      <c r="F106" s="126"/>
      <c r="G106" s="127" t="s">
        <v>144</v>
      </c>
      <c r="H106" s="274"/>
      <c r="I106" s="128"/>
      <c r="J106" s="62"/>
      <c r="K106" s="62"/>
      <c r="L106" s="308">
        <v>0</v>
      </c>
      <c r="M106" s="37">
        <f t="shared" si="66"/>
        <v>0</v>
      </c>
      <c r="N106" s="74"/>
      <c r="O106" s="74">
        <f t="shared" si="114"/>
        <v>0</v>
      </c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52"/>
      <c r="AC106" s="74"/>
      <c r="AD106" s="74"/>
      <c r="AE106" s="130"/>
      <c r="AF106" s="7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</row>
    <row r="107" spans="1:191" ht="20.100000000000001" customHeight="1" thickBot="1" x14ac:dyDescent="0.25">
      <c r="A107" s="59"/>
      <c r="B107" s="60"/>
      <c r="C107" s="60"/>
      <c r="D107" s="60"/>
      <c r="E107" s="60"/>
      <c r="F107" s="126" t="s">
        <v>145</v>
      </c>
      <c r="G107" s="127" t="s">
        <v>146</v>
      </c>
      <c r="H107" s="274"/>
      <c r="I107" s="128"/>
      <c r="J107" s="62"/>
      <c r="K107" s="62">
        <f>I107+J107</f>
        <v>0</v>
      </c>
      <c r="L107" s="308">
        <v>0</v>
      </c>
      <c r="M107" s="37">
        <f t="shared" si="66"/>
        <v>0</v>
      </c>
      <c r="N107" s="74"/>
      <c r="O107" s="74">
        <f t="shared" si="114"/>
        <v>0</v>
      </c>
      <c r="P107" s="74"/>
      <c r="Q107" s="74">
        <f>O107+P107</f>
        <v>0</v>
      </c>
      <c r="R107" s="74"/>
      <c r="S107" s="74">
        <f>R107+Q107</f>
        <v>0</v>
      </c>
      <c r="T107" s="74"/>
      <c r="U107" s="74">
        <f>S107+T107</f>
        <v>0</v>
      </c>
      <c r="V107" s="74"/>
      <c r="W107" s="74">
        <f>U107+V107</f>
        <v>0</v>
      </c>
      <c r="X107" s="74"/>
      <c r="Y107" s="74">
        <f>W107+X107</f>
        <v>0</v>
      </c>
      <c r="Z107" s="74"/>
      <c r="AA107" s="74">
        <f>Y107+Z107</f>
        <v>0</v>
      </c>
      <c r="AB107" s="52"/>
      <c r="AC107" s="74">
        <f>AA107+AB107</f>
        <v>0</v>
      </c>
      <c r="AD107" s="74"/>
      <c r="AE107" s="130">
        <f>AC107+AD107</f>
        <v>0</v>
      </c>
      <c r="AF107" s="7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</row>
    <row r="108" spans="1:191" ht="20.100000000000001" customHeight="1" thickBot="1" x14ac:dyDescent="0.25">
      <c r="A108" s="59"/>
      <c r="B108" s="60"/>
      <c r="C108" s="60"/>
      <c r="D108" s="60"/>
      <c r="E108" s="60"/>
      <c r="F108" s="126" t="s">
        <v>147</v>
      </c>
      <c r="G108" s="127" t="s">
        <v>148</v>
      </c>
      <c r="H108" s="274"/>
      <c r="I108" s="128"/>
      <c r="J108" s="62"/>
      <c r="K108" s="62">
        <f>I108+J108</f>
        <v>0</v>
      </c>
      <c r="L108" s="308">
        <v>0</v>
      </c>
      <c r="M108" s="37">
        <f t="shared" si="66"/>
        <v>0</v>
      </c>
      <c r="N108" s="74"/>
      <c r="O108" s="74">
        <f t="shared" si="114"/>
        <v>0</v>
      </c>
      <c r="P108" s="74"/>
      <c r="Q108" s="74">
        <f>O108+P108</f>
        <v>0</v>
      </c>
      <c r="R108" s="74"/>
      <c r="S108" s="74">
        <f>R108+Q108</f>
        <v>0</v>
      </c>
      <c r="T108" s="74"/>
      <c r="U108" s="74">
        <f>S108+T108</f>
        <v>0</v>
      </c>
      <c r="V108" s="74"/>
      <c r="W108" s="74">
        <f>U108+V108</f>
        <v>0</v>
      </c>
      <c r="X108" s="74"/>
      <c r="Y108" s="74">
        <f>W108+X108</f>
        <v>0</v>
      </c>
      <c r="Z108" s="74"/>
      <c r="AA108" s="74">
        <f>Y108+Z108</f>
        <v>0</v>
      </c>
      <c r="AB108" s="52"/>
      <c r="AC108" s="74">
        <f>AA108+AB108</f>
        <v>0</v>
      </c>
      <c r="AD108" s="74"/>
      <c r="AE108" s="130">
        <f>AC108+AD108</f>
        <v>0</v>
      </c>
      <c r="AF108" s="7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</row>
    <row r="109" spans="1:191" ht="16.5" thickBot="1" x14ac:dyDescent="0.25">
      <c r="A109" s="59"/>
      <c r="B109" s="60"/>
      <c r="C109" s="60"/>
      <c r="D109" s="60"/>
      <c r="E109" s="60"/>
      <c r="F109" s="126"/>
      <c r="G109" s="127" t="s">
        <v>149</v>
      </c>
      <c r="H109" s="274"/>
      <c r="I109" s="128"/>
      <c r="J109" s="62"/>
      <c r="K109" s="62"/>
      <c r="L109" s="308">
        <v>0</v>
      </c>
      <c r="M109" s="37">
        <f t="shared" si="66"/>
        <v>0</v>
      </c>
      <c r="N109" s="74"/>
      <c r="O109" s="74">
        <f t="shared" si="114"/>
        <v>0</v>
      </c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52"/>
      <c r="AC109" s="74"/>
      <c r="AD109" s="74"/>
      <c r="AE109" s="130"/>
      <c r="AF109" s="7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</row>
    <row r="110" spans="1:191" ht="20.100000000000001" customHeight="1" thickBot="1" x14ac:dyDescent="0.25">
      <c r="A110" s="59"/>
      <c r="B110" s="60"/>
      <c r="C110" s="60"/>
      <c r="D110" s="60"/>
      <c r="E110" s="60"/>
      <c r="F110" s="126"/>
      <c r="G110" s="127" t="s">
        <v>150</v>
      </c>
      <c r="H110" s="274"/>
      <c r="I110" s="128"/>
      <c r="J110" s="62"/>
      <c r="K110" s="62"/>
      <c r="L110" s="308">
        <v>0</v>
      </c>
      <c r="M110" s="37">
        <f t="shared" si="66"/>
        <v>0</v>
      </c>
      <c r="N110" s="74"/>
      <c r="O110" s="74">
        <f t="shared" si="114"/>
        <v>0</v>
      </c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52"/>
      <c r="AC110" s="74"/>
      <c r="AD110" s="74"/>
      <c r="AE110" s="130"/>
      <c r="AF110" s="7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</row>
    <row r="111" spans="1:191" ht="16.5" thickBot="1" x14ac:dyDescent="0.25">
      <c r="A111" s="59"/>
      <c r="B111" s="60"/>
      <c r="C111" s="60"/>
      <c r="D111" s="60"/>
      <c r="E111" s="60"/>
      <c r="F111" s="126"/>
      <c r="G111" s="127" t="s">
        <v>151</v>
      </c>
      <c r="H111" s="274"/>
      <c r="I111" s="128"/>
      <c r="J111" s="62"/>
      <c r="K111" s="62"/>
      <c r="L111" s="308">
        <v>0</v>
      </c>
      <c r="M111" s="37">
        <f t="shared" si="66"/>
        <v>0</v>
      </c>
      <c r="N111" s="74"/>
      <c r="O111" s="74">
        <f t="shared" si="114"/>
        <v>0</v>
      </c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52"/>
      <c r="AC111" s="74"/>
      <c r="AD111" s="74"/>
      <c r="AE111" s="130"/>
      <c r="AF111" s="7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</row>
    <row r="112" spans="1:191" ht="20.100000000000001" customHeight="1" thickBot="1" x14ac:dyDescent="0.25">
      <c r="A112" s="59"/>
      <c r="B112" s="60"/>
      <c r="C112" s="60"/>
      <c r="D112" s="60"/>
      <c r="E112" s="60"/>
      <c r="F112" s="126">
        <v>13</v>
      </c>
      <c r="G112" s="127" t="s">
        <v>152</v>
      </c>
      <c r="H112" s="274"/>
      <c r="I112" s="128"/>
      <c r="J112" s="62"/>
      <c r="K112" s="62">
        <f>I112+J112</f>
        <v>0</v>
      </c>
      <c r="L112" s="308">
        <v>0</v>
      </c>
      <c r="M112" s="37">
        <f t="shared" si="66"/>
        <v>0</v>
      </c>
      <c r="N112" s="74"/>
      <c r="O112" s="74">
        <f t="shared" si="114"/>
        <v>0</v>
      </c>
      <c r="P112" s="74"/>
      <c r="Q112" s="74">
        <f>O112+P112</f>
        <v>0</v>
      </c>
      <c r="R112" s="74"/>
      <c r="S112" s="74">
        <f>R112+Q112</f>
        <v>0</v>
      </c>
      <c r="T112" s="74"/>
      <c r="U112" s="74">
        <f>S112+T112</f>
        <v>0</v>
      </c>
      <c r="V112" s="74"/>
      <c r="W112" s="74">
        <f>U112+V112</f>
        <v>0</v>
      </c>
      <c r="X112" s="74"/>
      <c r="Y112" s="74">
        <f>W112+X112</f>
        <v>0</v>
      </c>
      <c r="Z112" s="74"/>
      <c r="AA112" s="74">
        <f>Y112+Z112</f>
        <v>0</v>
      </c>
      <c r="AB112" s="52"/>
      <c r="AC112" s="74">
        <f>AA112+AB112</f>
        <v>0</v>
      </c>
      <c r="AD112" s="74"/>
      <c r="AE112" s="130">
        <f>AC112+AD112</f>
        <v>0</v>
      </c>
      <c r="AF112" s="7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</row>
    <row r="113" spans="1:191" ht="20.100000000000001" customHeight="1" thickBot="1" x14ac:dyDescent="0.25">
      <c r="A113" s="59"/>
      <c r="B113" s="60"/>
      <c r="C113" s="60"/>
      <c r="D113" s="60"/>
      <c r="E113" s="60"/>
      <c r="F113" s="126"/>
      <c r="G113" s="127" t="s">
        <v>153</v>
      </c>
      <c r="H113" s="274"/>
      <c r="I113" s="128"/>
      <c r="J113" s="62"/>
      <c r="K113" s="62"/>
      <c r="L113" s="308">
        <v>0</v>
      </c>
      <c r="M113" s="37">
        <f t="shared" si="66"/>
        <v>0</v>
      </c>
      <c r="N113" s="74"/>
      <c r="O113" s="74">
        <f t="shared" si="114"/>
        <v>0</v>
      </c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52"/>
      <c r="AC113" s="74"/>
      <c r="AD113" s="74"/>
      <c r="AE113" s="130"/>
      <c r="AF113" s="7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</row>
    <row r="114" spans="1:191" ht="16.5" thickBot="1" x14ac:dyDescent="0.25">
      <c r="A114" s="59"/>
      <c r="B114" s="60"/>
      <c r="C114" s="60"/>
      <c r="D114" s="60"/>
      <c r="E114" s="60"/>
      <c r="F114" s="126"/>
      <c r="G114" s="127" t="s">
        <v>154</v>
      </c>
      <c r="H114" s="274"/>
      <c r="I114" s="128"/>
      <c r="J114" s="62"/>
      <c r="K114" s="62"/>
      <c r="L114" s="308">
        <v>0</v>
      </c>
      <c r="M114" s="37">
        <f t="shared" si="66"/>
        <v>0</v>
      </c>
      <c r="N114" s="74"/>
      <c r="O114" s="74">
        <f t="shared" si="114"/>
        <v>0</v>
      </c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52"/>
      <c r="AC114" s="74"/>
      <c r="AD114" s="74"/>
      <c r="AE114" s="130"/>
      <c r="AF114" s="7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</row>
    <row r="115" spans="1:191" ht="20.100000000000001" customHeight="1" thickBot="1" x14ac:dyDescent="0.25">
      <c r="A115" s="59"/>
      <c r="B115" s="60"/>
      <c r="C115" s="60"/>
      <c r="D115" s="60"/>
      <c r="E115" s="60"/>
      <c r="F115" s="126"/>
      <c r="G115" s="127" t="s">
        <v>155</v>
      </c>
      <c r="H115" s="274"/>
      <c r="I115" s="128"/>
      <c r="J115" s="62"/>
      <c r="K115" s="62"/>
      <c r="L115" s="308">
        <v>0</v>
      </c>
      <c r="M115" s="37">
        <f t="shared" si="66"/>
        <v>0</v>
      </c>
      <c r="N115" s="74"/>
      <c r="O115" s="74">
        <f t="shared" si="114"/>
        <v>0</v>
      </c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52"/>
      <c r="AC115" s="74"/>
      <c r="AD115" s="74"/>
      <c r="AE115" s="130"/>
      <c r="AF115" s="7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</row>
    <row r="116" spans="1:191" ht="20.100000000000001" customHeight="1" thickBot="1" x14ac:dyDescent="0.25">
      <c r="A116" s="59"/>
      <c r="B116" s="60"/>
      <c r="C116" s="60"/>
      <c r="D116" s="60"/>
      <c r="E116" s="60"/>
      <c r="F116" s="126" t="s">
        <v>118</v>
      </c>
      <c r="G116" s="127" t="s">
        <v>156</v>
      </c>
      <c r="H116" s="274"/>
      <c r="I116" s="128"/>
      <c r="J116" s="62"/>
      <c r="K116" s="62">
        <f>I116+J116</f>
        <v>0</v>
      </c>
      <c r="L116" s="308">
        <v>0</v>
      </c>
      <c r="M116" s="37">
        <f t="shared" si="66"/>
        <v>0</v>
      </c>
      <c r="N116" s="74"/>
      <c r="O116" s="74">
        <f t="shared" si="114"/>
        <v>0</v>
      </c>
      <c r="P116" s="74"/>
      <c r="Q116" s="74">
        <f>O116+P116</f>
        <v>0</v>
      </c>
      <c r="R116" s="74"/>
      <c r="S116" s="74">
        <f>R116+Q116</f>
        <v>0</v>
      </c>
      <c r="T116" s="74"/>
      <c r="U116" s="74">
        <f>S116+T116</f>
        <v>0</v>
      </c>
      <c r="V116" s="74"/>
      <c r="W116" s="74">
        <f>U116+V116</f>
        <v>0</v>
      </c>
      <c r="X116" s="74"/>
      <c r="Y116" s="74">
        <f>W116+X116</f>
        <v>0</v>
      </c>
      <c r="Z116" s="74"/>
      <c r="AA116" s="74">
        <f>Y116+Z116</f>
        <v>0</v>
      </c>
      <c r="AB116" s="52"/>
      <c r="AC116" s="74">
        <f>AA116+AB116</f>
        <v>0</v>
      </c>
      <c r="AD116" s="74"/>
      <c r="AE116" s="130">
        <f>AC116+AD116</f>
        <v>0</v>
      </c>
      <c r="AF116" s="7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</row>
    <row r="117" spans="1:191" ht="20.100000000000001" customHeight="1" thickBot="1" x14ac:dyDescent="0.25">
      <c r="A117" s="40"/>
      <c r="B117" s="41"/>
      <c r="C117" s="41"/>
      <c r="D117" s="41"/>
      <c r="E117" s="41" t="s">
        <v>54</v>
      </c>
      <c r="F117" s="123"/>
      <c r="G117" s="114" t="s">
        <v>157</v>
      </c>
      <c r="H117" s="273">
        <f>H118+H119+H120+H121+H122+H123</f>
        <v>6340</v>
      </c>
      <c r="I117" s="125">
        <f t="shared" ref="I117:AE117" si="115">I118+I119+I120+I121+I122+I123</f>
        <v>783</v>
      </c>
      <c r="J117" s="115">
        <f t="shared" si="115"/>
        <v>783</v>
      </c>
      <c r="K117" s="115">
        <f t="shared" si="115"/>
        <v>1566</v>
      </c>
      <c r="L117" s="308">
        <f t="shared" si="42"/>
        <v>24.70031545741325</v>
      </c>
      <c r="M117" s="37">
        <f t="shared" si="66"/>
        <v>4774</v>
      </c>
      <c r="N117" s="115">
        <f t="shared" si="115"/>
        <v>0</v>
      </c>
      <c r="O117" s="115">
        <f t="shared" si="115"/>
        <v>4774</v>
      </c>
      <c r="P117" s="115">
        <f t="shared" si="115"/>
        <v>0</v>
      </c>
      <c r="Q117" s="115">
        <f t="shared" si="115"/>
        <v>4774</v>
      </c>
      <c r="R117" s="115">
        <f t="shared" si="115"/>
        <v>0</v>
      </c>
      <c r="S117" s="115">
        <f t="shared" si="115"/>
        <v>4774</v>
      </c>
      <c r="T117" s="115">
        <f t="shared" si="115"/>
        <v>0</v>
      </c>
      <c r="U117" s="115">
        <f t="shared" si="115"/>
        <v>4774</v>
      </c>
      <c r="V117" s="115">
        <f>V118+V119+V120+V121+V122+V123</f>
        <v>0</v>
      </c>
      <c r="W117" s="115">
        <f t="shared" si="115"/>
        <v>4774</v>
      </c>
      <c r="X117" s="115">
        <f>X118+X119+X120+X121+X122+X123</f>
        <v>0</v>
      </c>
      <c r="Y117" s="115">
        <f t="shared" si="115"/>
        <v>4774</v>
      </c>
      <c r="Z117" s="115">
        <f>Z118+Z119+Z120+Z121+Z122+Z123</f>
        <v>0</v>
      </c>
      <c r="AA117" s="115">
        <f t="shared" si="115"/>
        <v>4774</v>
      </c>
      <c r="AB117" s="115">
        <f>AB118+AB119+AB120+AB121+AB122+AB123</f>
        <v>0</v>
      </c>
      <c r="AC117" s="115">
        <f t="shared" si="115"/>
        <v>4774</v>
      </c>
      <c r="AD117" s="115">
        <f>AD118+AD119+AD120+AD121+AD122+AD123</f>
        <v>0</v>
      </c>
      <c r="AE117" s="116">
        <f t="shared" si="115"/>
        <v>4774</v>
      </c>
      <c r="AF117" s="115">
        <f>AF118+AF119+AF120+AF121+AF122+AF123</f>
        <v>1880</v>
      </c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</row>
    <row r="118" spans="1:191" ht="16.5" thickBot="1" x14ac:dyDescent="0.25">
      <c r="A118" s="59"/>
      <c r="B118" s="60"/>
      <c r="C118" s="60"/>
      <c r="D118" s="60"/>
      <c r="E118" s="60"/>
      <c r="F118" s="126" t="s">
        <v>37</v>
      </c>
      <c r="G118" s="127" t="s">
        <v>158</v>
      </c>
      <c r="H118" s="274">
        <f>1900+2000</f>
        <v>3900</v>
      </c>
      <c r="I118" s="128">
        <v>572</v>
      </c>
      <c r="J118" s="62">
        <v>572</v>
      </c>
      <c r="K118" s="62">
        <f t="shared" ref="K118:K123" si="116">I118+J118</f>
        <v>1144</v>
      </c>
      <c r="L118" s="308">
        <f t="shared" ref="L118:L166" si="117">K118/H118*100</f>
        <v>29.333333333333332</v>
      </c>
      <c r="M118" s="37">
        <f t="shared" si="66"/>
        <v>2756</v>
      </c>
      <c r="N118" s="74"/>
      <c r="O118" s="74">
        <f t="shared" ref="O118:O123" si="118">M118+N118</f>
        <v>2756</v>
      </c>
      <c r="P118" s="74"/>
      <c r="Q118" s="74">
        <f t="shared" ref="Q118:Q123" si="119">O118+P118</f>
        <v>2756</v>
      </c>
      <c r="R118" s="74"/>
      <c r="S118" s="74">
        <f t="shared" ref="S118:S123" si="120">R118+Q118</f>
        <v>2756</v>
      </c>
      <c r="T118" s="74"/>
      <c r="U118" s="74">
        <f t="shared" ref="U118:U123" si="121">S118+T118</f>
        <v>2756</v>
      </c>
      <c r="V118" s="74"/>
      <c r="W118" s="74">
        <f t="shared" ref="W118:W123" si="122">U118+V118</f>
        <v>2756</v>
      </c>
      <c r="X118" s="74"/>
      <c r="Y118" s="74">
        <f t="shared" ref="Y118:Y123" si="123">W118+X118</f>
        <v>2756</v>
      </c>
      <c r="Z118" s="74"/>
      <c r="AA118" s="74">
        <f t="shared" ref="AA118:AA123" si="124">Y118+Z118</f>
        <v>2756</v>
      </c>
      <c r="AB118" s="52"/>
      <c r="AC118" s="74">
        <f t="shared" ref="AC118:AC123" si="125">AA118+AB118</f>
        <v>2756</v>
      </c>
      <c r="AD118" s="74"/>
      <c r="AE118" s="130">
        <f t="shared" ref="AE118:AE123" si="126">AC118+AD118</f>
        <v>2756</v>
      </c>
      <c r="AF118" s="74">
        <v>500</v>
      </c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</row>
    <row r="119" spans="1:191" ht="16.5" thickBot="1" x14ac:dyDescent="0.25">
      <c r="A119" s="59"/>
      <c r="B119" s="60"/>
      <c r="C119" s="60"/>
      <c r="D119" s="60"/>
      <c r="E119" s="60"/>
      <c r="F119" s="126" t="s">
        <v>35</v>
      </c>
      <c r="G119" s="127" t="s">
        <v>159</v>
      </c>
      <c r="H119" s="274">
        <f>200</f>
        <v>200</v>
      </c>
      <c r="I119" s="128">
        <v>18</v>
      </c>
      <c r="J119" s="62">
        <v>18</v>
      </c>
      <c r="K119" s="62">
        <f t="shared" si="116"/>
        <v>36</v>
      </c>
      <c r="L119" s="308">
        <f t="shared" si="117"/>
        <v>18</v>
      </c>
      <c r="M119" s="37">
        <f t="shared" si="66"/>
        <v>164</v>
      </c>
      <c r="N119" s="74"/>
      <c r="O119" s="74">
        <f t="shared" si="118"/>
        <v>164</v>
      </c>
      <c r="P119" s="74"/>
      <c r="Q119" s="74">
        <f t="shared" si="119"/>
        <v>164</v>
      </c>
      <c r="R119" s="74"/>
      <c r="S119" s="74">
        <f t="shared" si="120"/>
        <v>164</v>
      </c>
      <c r="T119" s="74"/>
      <c r="U119" s="74">
        <f t="shared" si="121"/>
        <v>164</v>
      </c>
      <c r="V119" s="74"/>
      <c r="W119" s="74">
        <f t="shared" si="122"/>
        <v>164</v>
      </c>
      <c r="X119" s="74"/>
      <c r="Y119" s="74">
        <f t="shared" si="123"/>
        <v>164</v>
      </c>
      <c r="Z119" s="74"/>
      <c r="AA119" s="74">
        <f t="shared" si="124"/>
        <v>164</v>
      </c>
      <c r="AB119" s="52"/>
      <c r="AC119" s="74">
        <f t="shared" si="125"/>
        <v>164</v>
      </c>
      <c r="AD119" s="74"/>
      <c r="AE119" s="130">
        <f t="shared" si="126"/>
        <v>164</v>
      </c>
      <c r="AF119" s="74">
        <v>40</v>
      </c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</row>
    <row r="120" spans="1:191" ht="16.5" thickBot="1" x14ac:dyDescent="0.25">
      <c r="A120" s="59"/>
      <c r="B120" s="60"/>
      <c r="C120" s="60"/>
      <c r="D120" s="60"/>
      <c r="E120" s="60"/>
      <c r="F120" s="126" t="s">
        <v>54</v>
      </c>
      <c r="G120" s="127" t="s">
        <v>160</v>
      </c>
      <c r="H120" s="274">
        <f>1000+900</f>
        <v>1900</v>
      </c>
      <c r="I120" s="128">
        <v>188</v>
      </c>
      <c r="J120" s="62">
        <v>188</v>
      </c>
      <c r="K120" s="62">
        <f t="shared" si="116"/>
        <v>376</v>
      </c>
      <c r="L120" s="308">
        <f t="shared" si="117"/>
        <v>19.789473684210527</v>
      </c>
      <c r="M120" s="37">
        <f t="shared" si="66"/>
        <v>1524</v>
      </c>
      <c r="N120" s="74"/>
      <c r="O120" s="74">
        <f t="shared" si="118"/>
        <v>1524</v>
      </c>
      <c r="P120" s="74"/>
      <c r="Q120" s="74">
        <f t="shared" si="119"/>
        <v>1524</v>
      </c>
      <c r="R120" s="74"/>
      <c r="S120" s="74">
        <f t="shared" si="120"/>
        <v>1524</v>
      </c>
      <c r="T120" s="74"/>
      <c r="U120" s="74">
        <f t="shared" si="121"/>
        <v>1524</v>
      </c>
      <c r="V120" s="74"/>
      <c r="W120" s="74">
        <f t="shared" si="122"/>
        <v>1524</v>
      </c>
      <c r="X120" s="74"/>
      <c r="Y120" s="74">
        <f t="shared" si="123"/>
        <v>1524</v>
      </c>
      <c r="Z120" s="74"/>
      <c r="AA120" s="74">
        <f t="shared" si="124"/>
        <v>1524</v>
      </c>
      <c r="AB120" s="52"/>
      <c r="AC120" s="74">
        <f t="shared" si="125"/>
        <v>1524</v>
      </c>
      <c r="AD120" s="74"/>
      <c r="AE120" s="130">
        <f t="shared" si="126"/>
        <v>1524</v>
      </c>
      <c r="AF120" s="74">
        <v>1000</v>
      </c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</row>
    <row r="121" spans="1:191" ht="30.75" customHeight="1" thickBot="1" x14ac:dyDescent="0.25">
      <c r="A121" s="59"/>
      <c r="B121" s="60"/>
      <c r="C121" s="60"/>
      <c r="D121" s="60"/>
      <c r="E121" s="60"/>
      <c r="F121" s="126" t="s">
        <v>24</v>
      </c>
      <c r="G121" s="127" t="s">
        <v>161</v>
      </c>
      <c r="H121" s="274">
        <f>100</f>
        <v>100</v>
      </c>
      <c r="I121" s="128">
        <v>5</v>
      </c>
      <c r="J121" s="62">
        <v>5</v>
      </c>
      <c r="K121" s="62">
        <f t="shared" si="116"/>
        <v>10</v>
      </c>
      <c r="L121" s="308">
        <f t="shared" si="117"/>
        <v>10</v>
      </c>
      <c r="M121" s="37">
        <f t="shared" si="66"/>
        <v>90</v>
      </c>
      <c r="N121" s="74"/>
      <c r="O121" s="74">
        <f t="shared" si="118"/>
        <v>90</v>
      </c>
      <c r="P121" s="74"/>
      <c r="Q121" s="74">
        <f t="shared" si="119"/>
        <v>90</v>
      </c>
      <c r="R121" s="74"/>
      <c r="S121" s="74">
        <f t="shared" si="120"/>
        <v>90</v>
      </c>
      <c r="T121" s="74"/>
      <c r="U121" s="74">
        <f t="shared" si="121"/>
        <v>90</v>
      </c>
      <c r="V121" s="74"/>
      <c r="W121" s="74">
        <f t="shared" si="122"/>
        <v>90</v>
      </c>
      <c r="X121" s="74"/>
      <c r="Y121" s="74">
        <f t="shared" si="123"/>
        <v>90</v>
      </c>
      <c r="Z121" s="74"/>
      <c r="AA121" s="74">
        <f t="shared" si="124"/>
        <v>90</v>
      </c>
      <c r="AB121" s="52"/>
      <c r="AC121" s="74">
        <f t="shared" si="125"/>
        <v>90</v>
      </c>
      <c r="AD121" s="74"/>
      <c r="AE121" s="130">
        <f t="shared" si="126"/>
        <v>90</v>
      </c>
      <c r="AF121" s="74">
        <v>40</v>
      </c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</row>
    <row r="122" spans="1:191" ht="16.5" thickBot="1" x14ac:dyDescent="0.25">
      <c r="A122" s="59"/>
      <c r="B122" s="60"/>
      <c r="C122" s="60"/>
      <c r="D122" s="60"/>
      <c r="E122" s="60"/>
      <c r="F122" s="126" t="s">
        <v>39</v>
      </c>
      <c r="G122" s="127" t="s">
        <v>162</v>
      </c>
      <c r="H122" s="274">
        <f>100+140</f>
        <v>240</v>
      </c>
      <c r="I122" s="128"/>
      <c r="J122" s="62">
        <v>0</v>
      </c>
      <c r="K122" s="62">
        <f t="shared" si="116"/>
        <v>0</v>
      </c>
      <c r="L122" s="308">
        <f t="shared" si="117"/>
        <v>0</v>
      </c>
      <c r="M122" s="37">
        <f t="shared" si="66"/>
        <v>240</v>
      </c>
      <c r="N122" s="74"/>
      <c r="O122" s="74">
        <f t="shared" si="118"/>
        <v>240</v>
      </c>
      <c r="P122" s="74"/>
      <c r="Q122" s="74">
        <f t="shared" si="119"/>
        <v>240</v>
      </c>
      <c r="R122" s="74"/>
      <c r="S122" s="74">
        <f t="shared" si="120"/>
        <v>240</v>
      </c>
      <c r="T122" s="74"/>
      <c r="U122" s="74">
        <f t="shared" si="121"/>
        <v>240</v>
      </c>
      <c r="V122" s="74"/>
      <c r="W122" s="74">
        <f t="shared" si="122"/>
        <v>240</v>
      </c>
      <c r="X122" s="74"/>
      <c r="Y122" s="74">
        <f t="shared" si="123"/>
        <v>240</v>
      </c>
      <c r="Z122" s="74"/>
      <c r="AA122" s="74">
        <f t="shared" si="124"/>
        <v>240</v>
      </c>
      <c r="AB122" s="52"/>
      <c r="AC122" s="74">
        <f t="shared" si="125"/>
        <v>240</v>
      </c>
      <c r="AD122" s="74"/>
      <c r="AE122" s="130">
        <f t="shared" si="126"/>
        <v>240</v>
      </c>
      <c r="AF122" s="74">
        <v>300</v>
      </c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</row>
    <row r="123" spans="1:191" ht="30" customHeight="1" thickBot="1" x14ac:dyDescent="0.25">
      <c r="A123" s="59"/>
      <c r="B123" s="60"/>
      <c r="C123" s="60"/>
      <c r="D123" s="60"/>
      <c r="E123" s="60"/>
      <c r="F123" s="126" t="s">
        <v>163</v>
      </c>
      <c r="G123" s="127" t="s">
        <v>164</v>
      </c>
      <c r="H123" s="274"/>
      <c r="I123" s="128"/>
      <c r="J123" s="62"/>
      <c r="K123" s="62">
        <f t="shared" si="116"/>
        <v>0</v>
      </c>
      <c r="L123" s="308">
        <v>0</v>
      </c>
      <c r="M123" s="37">
        <f t="shared" si="66"/>
        <v>0</v>
      </c>
      <c r="N123" s="74"/>
      <c r="O123" s="74">
        <f t="shared" si="118"/>
        <v>0</v>
      </c>
      <c r="P123" s="74"/>
      <c r="Q123" s="74">
        <f t="shared" si="119"/>
        <v>0</v>
      </c>
      <c r="R123" s="74"/>
      <c r="S123" s="74">
        <f t="shared" si="120"/>
        <v>0</v>
      </c>
      <c r="T123" s="74"/>
      <c r="U123" s="74">
        <f t="shared" si="121"/>
        <v>0</v>
      </c>
      <c r="V123" s="74"/>
      <c r="W123" s="74">
        <f t="shared" si="122"/>
        <v>0</v>
      </c>
      <c r="X123" s="74"/>
      <c r="Y123" s="74">
        <f t="shared" si="123"/>
        <v>0</v>
      </c>
      <c r="Z123" s="74"/>
      <c r="AA123" s="74">
        <f t="shared" si="124"/>
        <v>0</v>
      </c>
      <c r="AB123" s="52"/>
      <c r="AC123" s="74">
        <f t="shared" si="125"/>
        <v>0</v>
      </c>
      <c r="AD123" s="74"/>
      <c r="AE123" s="130">
        <f t="shared" si="126"/>
        <v>0</v>
      </c>
      <c r="AF123" s="7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</row>
    <row r="124" spans="1:191" ht="20.100000000000001" customHeight="1" thickBot="1" x14ac:dyDescent="0.25">
      <c r="A124" s="40"/>
      <c r="B124" s="41"/>
      <c r="C124" s="41"/>
      <c r="D124" s="41" t="s">
        <v>117</v>
      </c>
      <c r="E124" s="41"/>
      <c r="F124" s="123"/>
      <c r="G124" s="124" t="s">
        <v>93</v>
      </c>
      <c r="H124" s="273">
        <f t="shared" ref="H124" si="127">H125+H132+H136+H137</f>
        <v>1000</v>
      </c>
      <c r="I124" s="125">
        <f t="shared" ref="I124:AE124" si="128">I125+I132+I136+I137</f>
        <v>0</v>
      </c>
      <c r="J124" s="115">
        <f t="shared" si="128"/>
        <v>999</v>
      </c>
      <c r="K124" s="115">
        <f t="shared" si="128"/>
        <v>999</v>
      </c>
      <c r="L124" s="308">
        <v>0</v>
      </c>
      <c r="M124" s="37">
        <f t="shared" si="66"/>
        <v>1</v>
      </c>
      <c r="N124" s="115">
        <f t="shared" si="128"/>
        <v>0</v>
      </c>
      <c r="O124" s="115">
        <f t="shared" si="128"/>
        <v>1</v>
      </c>
      <c r="P124" s="115">
        <f t="shared" si="128"/>
        <v>0</v>
      </c>
      <c r="Q124" s="115">
        <f t="shared" si="128"/>
        <v>1</v>
      </c>
      <c r="R124" s="115">
        <f t="shared" si="128"/>
        <v>0</v>
      </c>
      <c r="S124" s="115">
        <f t="shared" si="128"/>
        <v>1</v>
      </c>
      <c r="T124" s="115">
        <f t="shared" si="128"/>
        <v>0</v>
      </c>
      <c r="U124" s="115">
        <f t="shared" si="128"/>
        <v>1</v>
      </c>
      <c r="V124" s="115">
        <f>V125+V132+V136+V137</f>
        <v>0</v>
      </c>
      <c r="W124" s="115">
        <f t="shared" si="128"/>
        <v>1</v>
      </c>
      <c r="X124" s="115">
        <f>X125+X132+X136+X137</f>
        <v>0</v>
      </c>
      <c r="Y124" s="115">
        <f t="shared" si="128"/>
        <v>1</v>
      </c>
      <c r="Z124" s="115">
        <f>Z125+Z132+Z136+Z137</f>
        <v>0</v>
      </c>
      <c r="AA124" s="115">
        <f t="shared" si="128"/>
        <v>1</v>
      </c>
      <c r="AB124" s="115">
        <f>AB125+AB132+AB136+AB137</f>
        <v>0</v>
      </c>
      <c r="AC124" s="115">
        <f t="shared" si="128"/>
        <v>1</v>
      </c>
      <c r="AD124" s="115">
        <f>AD125+AD132+AD136+AD137</f>
        <v>0</v>
      </c>
      <c r="AE124" s="116">
        <f t="shared" si="128"/>
        <v>1</v>
      </c>
      <c r="AF124" s="115">
        <f>AF125+AF132+AF136+AF137</f>
        <v>6000</v>
      </c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</row>
    <row r="125" spans="1:191" ht="20.100000000000001" customHeight="1" thickBot="1" x14ac:dyDescent="0.25">
      <c r="A125" s="40"/>
      <c r="B125" s="41"/>
      <c r="C125" s="41"/>
      <c r="D125" s="41"/>
      <c r="E125" s="41" t="s">
        <v>37</v>
      </c>
      <c r="F125" s="123"/>
      <c r="G125" s="114" t="s">
        <v>165</v>
      </c>
      <c r="H125" s="273">
        <f t="shared" ref="H125" si="129">SUM(H126:H131)</f>
        <v>1000</v>
      </c>
      <c r="I125" s="125">
        <f t="shared" ref="I125:AE125" si="130">SUM(I126:I131)</f>
        <v>0</v>
      </c>
      <c r="J125" s="115">
        <f t="shared" si="130"/>
        <v>999</v>
      </c>
      <c r="K125" s="115">
        <f t="shared" si="130"/>
        <v>999</v>
      </c>
      <c r="L125" s="308">
        <v>0</v>
      </c>
      <c r="M125" s="37">
        <f t="shared" si="66"/>
        <v>1</v>
      </c>
      <c r="N125" s="115">
        <f t="shared" si="130"/>
        <v>0</v>
      </c>
      <c r="O125" s="115">
        <f t="shared" si="130"/>
        <v>1</v>
      </c>
      <c r="P125" s="115">
        <f t="shared" si="130"/>
        <v>0</v>
      </c>
      <c r="Q125" s="115">
        <f t="shared" si="130"/>
        <v>1</v>
      </c>
      <c r="R125" s="115">
        <f t="shared" si="130"/>
        <v>0</v>
      </c>
      <c r="S125" s="115">
        <f t="shared" si="130"/>
        <v>1</v>
      </c>
      <c r="T125" s="115">
        <f t="shared" si="130"/>
        <v>0</v>
      </c>
      <c r="U125" s="115">
        <f t="shared" si="130"/>
        <v>1</v>
      </c>
      <c r="V125" s="115">
        <f>SUM(V126:V131)</f>
        <v>0</v>
      </c>
      <c r="W125" s="115">
        <f t="shared" si="130"/>
        <v>1</v>
      </c>
      <c r="X125" s="115">
        <f>SUM(X126:X131)</f>
        <v>0</v>
      </c>
      <c r="Y125" s="115">
        <f t="shared" si="130"/>
        <v>1</v>
      </c>
      <c r="Z125" s="115">
        <f>SUM(Z126:Z131)</f>
        <v>0</v>
      </c>
      <c r="AA125" s="115">
        <f t="shared" si="130"/>
        <v>1</v>
      </c>
      <c r="AB125" s="115">
        <f>SUM(AB126:AB131)</f>
        <v>0</v>
      </c>
      <c r="AC125" s="115">
        <f t="shared" si="130"/>
        <v>1</v>
      </c>
      <c r="AD125" s="115">
        <f>SUM(AD126:AD131)</f>
        <v>0</v>
      </c>
      <c r="AE125" s="116">
        <f t="shared" si="130"/>
        <v>1</v>
      </c>
      <c r="AF125" s="115">
        <f>SUM(AF126:AF131)</f>
        <v>0</v>
      </c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</row>
    <row r="126" spans="1:191" ht="20.100000000000001" customHeight="1" thickBot="1" x14ac:dyDescent="0.25">
      <c r="A126" s="59"/>
      <c r="B126" s="60"/>
      <c r="C126" s="60"/>
      <c r="D126" s="60"/>
      <c r="E126" s="60"/>
      <c r="F126" s="126" t="s">
        <v>37</v>
      </c>
      <c r="G126" s="127" t="s">
        <v>166</v>
      </c>
      <c r="H126" s="274">
        <f>1000</f>
        <v>1000</v>
      </c>
      <c r="I126" s="128"/>
      <c r="J126" s="62">
        <v>999</v>
      </c>
      <c r="K126" s="62">
        <f t="shared" ref="K126:K131" si="131">I126+J126</f>
        <v>999</v>
      </c>
      <c r="L126" s="308">
        <v>0</v>
      </c>
      <c r="M126" s="37">
        <f t="shared" si="66"/>
        <v>1</v>
      </c>
      <c r="N126" s="74"/>
      <c r="O126" s="74">
        <f t="shared" ref="O126:O131" si="132">M126+N126</f>
        <v>1</v>
      </c>
      <c r="P126" s="74"/>
      <c r="Q126" s="74">
        <f t="shared" ref="Q126:Q131" si="133">O126+P126</f>
        <v>1</v>
      </c>
      <c r="R126" s="74"/>
      <c r="S126" s="74">
        <f t="shared" ref="S126:S131" si="134">R126+Q126</f>
        <v>1</v>
      </c>
      <c r="T126" s="74"/>
      <c r="U126" s="74">
        <f t="shared" ref="U126:U131" si="135">S126+T126</f>
        <v>1</v>
      </c>
      <c r="V126" s="74"/>
      <c r="W126" s="74">
        <f t="shared" ref="W126:W131" si="136">U126+V126</f>
        <v>1</v>
      </c>
      <c r="X126" s="74"/>
      <c r="Y126" s="74">
        <f t="shared" ref="Y126:Y131" si="137">W126+X126</f>
        <v>1</v>
      </c>
      <c r="Z126" s="74"/>
      <c r="AA126" s="74">
        <f t="shared" ref="AA126:AA131" si="138">Y126+Z126</f>
        <v>1</v>
      </c>
      <c r="AB126" s="52"/>
      <c r="AC126" s="74">
        <f t="shared" ref="AC126:AC131" si="139">AA126+AB126</f>
        <v>1</v>
      </c>
      <c r="AD126" s="74"/>
      <c r="AE126" s="130">
        <f t="shared" ref="AE126:AE131" si="140">AC126+AD126</f>
        <v>1</v>
      </c>
      <c r="AF126" s="7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</row>
    <row r="127" spans="1:191" ht="20.100000000000001" customHeight="1" thickBot="1" x14ac:dyDescent="0.25">
      <c r="A127" s="59"/>
      <c r="B127" s="60"/>
      <c r="C127" s="60"/>
      <c r="D127" s="60"/>
      <c r="E127" s="60"/>
      <c r="F127" s="126"/>
      <c r="G127" s="127" t="s">
        <v>167</v>
      </c>
      <c r="H127" s="274"/>
      <c r="I127" s="128"/>
      <c r="J127" s="62"/>
      <c r="K127" s="62">
        <f t="shared" si="131"/>
        <v>0</v>
      </c>
      <c r="L127" s="308">
        <v>0</v>
      </c>
      <c r="M127" s="37">
        <f t="shared" si="66"/>
        <v>0</v>
      </c>
      <c r="N127" s="74"/>
      <c r="O127" s="74">
        <f t="shared" si="132"/>
        <v>0</v>
      </c>
      <c r="P127" s="74"/>
      <c r="Q127" s="74">
        <f t="shared" si="133"/>
        <v>0</v>
      </c>
      <c r="R127" s="74"/>
      <c r="S127" s="74">
        <f t="shared" si="134"/>
        <v>0</v>
      </c>
      <c r="T127" s="74"/>
      <c r="U127" s="74">
        <f t="shared" si="135"/>
        <v>0</v>
      </c>
      <c r="V127" s="74"/>
      <c r="W127" s="74">
        <f t="shared" si="136"/>
        <v>0</v>
      </c>
      <c r="X127" s="74"/>
      <c r="Y127" s="74">
        <f t="shared" si="137"/>
        <v>0</v>
      </c>
      <c r="Z127" s="74"/>
      <c r="AA127" s="74">
        <f t="shared" si="138"/>
        <v>0</v>
      </c>
      <c r="AB127" s="52"/>
      <c r="AC127" s="74">
        <f t="shared" si="139"/>
        <v>0</v>
      </c>
      <c r="AD127" s="74"/>
      <c r="AE127" s="130">
        <f t="shared" si="140"/>
        <v>0</v>
      </c>
      <c r="AF127" s="7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</row>
    <row r="128" spans="1:191" ht="16.5" thickBot="1" x14ac:dyDescent="0.25">
      <c r="A128" s="59"/>
      <c r="B128" s="60"/>
      <c r="C128" s="60"/>
      <c r="D128" s="60"/>
      <c r="E128" s="60"/>
      <c r="F128" s="126" t="s">
        <v>54</v>
      </c>
      <c r="G128" s="127" t="s">
        <v>168</v>
      </c>
      <c r="H128" s="274"/>
      <c r="I128" s="128"/>
      <c r="J128" s="62"/>
      <c r="K128" s="62">
        <f t="shared" si="131"/>
        <v>0</v>
      </c>
      <c r="L128" s="308">
        <v>0</v>
      </c>
      <c r="M128" s="37">
        <f t="shared" si="66"/>
        <v>0</v>
      </c>
      <c r="N128" s="74"/>
      <c r="O128" s="74">
        <f t="shared" si="132"/>
        <v>0</v>
      </c>
      <c r="P128" s="74"/>
      <c r="Q128" s="74">
        <f t="shared" si="133"/>
        <v>0</v>
      </c>
      <c r="R128" s="74"/>
      <c r="S128" s="74">
        <f t="shared" si="134"/>
        <v>0</v>
      </c>
      <c r="T128" s="74"/>
      <c r="U128" s="74">
        <f t="shared" si="135"/>
        <v>0</v>
      </c>
      <c r="V128" s="74"/>
      <c r="W128" s="74">
        <f t="shared" si="136"/>
        <v>0</v>
      </c>
      <c r="X128" s="74"/>
      <c r="Y128" s="74">
        <f t="shared" si="137"/>
        <v>0</v>
      </c>
      <c r="Z128" s="74"/>
      <c r="AA128" s="74">
        <f t="shared" si="138"/>
        <v>0</v>
      </c>
      <c r="AB128" s="52"/>
      <c r="AC128" s="74">
        <f t="shared" si="139"/>
        <v>0</v>
      </c>
      <c r="AD128" s="74"/>
      <c r="AE128" s="130">
        <f t="shared" si="140"/>
        <v>0</v>
      </c>
      <c r="AF128" s="7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</row>
    <row r="129" spans="1:191" ht="20.100000000000001" customHeight="1" thickBot="1" x14ac:dyDescent="0.25">
      <c r="A129" s="59"/>
      <c r="B129" s="60"/>
      <c r="C129" s="60"/>
      <c r="D129" s="60"/>
      <c r="E129" s="60"/>
      <c r="F129" s="126" t="s">
        <v>24</v>
      </c>
      <c r="G129" s="127" t="s">
        <v>169</v>
      </c>
      <c r="H129" s="274"/>
      <c r="I129" s="128"/>
      <c r="J129" s="62"/>
      <c r="K129" s="62">
        <f t="shared" si="131"/>
        <v>0</v>
      </c>
      <c r="L129" s="308">
        <v>0</v>
      </c>
      <c r="M129" s="37">
        <f t="shared" si="66"/>
        <v>0</v>
      </c>
      <c r="N129" s="74"/>
      <c r="O129" s="74">
        <f t="shared" si="132"/>
        <v>0</v>
      </c>
      <c r="P129" s="74"/>
      <c r="Q129" s="74">
        <f t="shared" si="133"/>
        <v>0</v>
      </c>
      <c r="R129" s="74"/>
      <c r="S129" s="74">
        <f t="shared" si="134"/>
        <v>0</v>
      </c>
      <c r="T129" s="74"/>
      <c r="U129" s="74">
        <f t="shared" si="135"/>
        <v>0</v>
      </c>
      <c r="V129" s="74"/>
      <c r="W129" s="74">
        <f t="shared" si="136"/>
        <v>0</v>
      </c>
      <c r="X129" s="74"/>
      <c r="Y129" s="74">
        <f t="shared" si="137"/>
        <v>0</v>
      </c>
      <c r="Z129" s="74"/>
      <c r="AA129" s="74">
        <f t="shared" si="138"/>
        <v>0</v>
      </c>
      <c r="AB129" s="52"/>
      <c r="AC129" s="74">
        <f t="shared" si="139"/>
        <v>0</v>
      </c>
      <c r="AD129" s="74"/>
      <c r="AE129" s="130">
        <f t="shared" si="140"/>
        <v>0</v>
      </c>
      <c r="AF129" s="7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</row>
    <row r="130" spans="1:191" ht="16.5" thickBot="1" x14ac:dyDescent="0.25">
      <c r="A130" s="59"/>
      <c r="B130" s="60"/>
      <c r="C130" s="60"/>
      <c r="D130" s="60"/>
      <c r="E130" s="60"/>
      <c r="F130" s="126" t="s">
        <v>147</v>
      </c>
      <c r="G130" s="127" t="s">
        <v>170</v>
      </c>
      <c r="H130" s="274"/>
      <c r="I130" s="128"/>
      <c r="J130" s="62"/>
      <c r="K130" s="62">
        <f t="shared" si="131"/>
        <v>0</v>
      </c>
      <c r="L130" s="308">
        <v>0</v>
      </c>
      <c r="M130" s="37">
        <f t="shared" si="66"/>
        <v>0</v>
      </c>
      <c r="N130" s="74"/>
      <c r="O130" s="74">
        <f t="shared" si="132"/>
        <v>0</v>
      </c>
      <c r="P130" s="74"/>
      <c r="Q130" s="74">
        <f t="shared" si="133"/>
        <v>0</v>
      </c>
      <c r="R130" s="74"/>
      <c r="S130" s="74">
        <f t="shared" si="134"/>
        <v>0</v>
      </c>
      <c r="T130" s="74"/>
      <c r="U130" s="74">
        <f t="shared" si="135"/>
        <v>0</v>
      </c>
      <c r="V130" s="74"/>
      <c r="W130" s="74">
        <f t="shared" si="136"/>
        <v>0</v>
      </c>
      <c r="X130" s="74"/>
      <c r="Y130" s="74">
        <f t="shared" si="137"/>
        <v>0</v>
      </c>
      <c r="Z130" s="74"/>
      <c r="AA130" s="74">
        <f t="shared" si="138"/>
        <v>0</v>
      </c>
      <c r="AB130" s="52"/>
      <c r="AC130" s="74">
        <f t="shared" si="139"/>
        <v>0</v>
      </c>
      <c r="AD130" s="74"/>
      <c r="AE130" s="130">
        <f t="shared" si="140"/>
        <v>0</v>
      </c>
      <c r="AF130" s="7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</row>
    <row r="131" spans="1:191" ht="30.75" thickBot="1" x14ac:dyDescent="0.25">
      <c r="A131" s="59"/>
      <c r="B131" s="60"/>
      <c r="C131" s="60"/>
      <c r="D131" s="60"/>
      <c r="E131" s="60"/>
      <c r="F131" s="126" t="s">
        <v>118</v>
      </c>
      <c r="G131" s="127" t="s">
        <v>171</v>
      </c>
      <c r="H131" s="274"/>
      <c r="I131" s="128"/>
      <c r="J131" s="62"/>
      <c r="K131" s="62">
        <f t="shared" si="131"/>
        <v>0</v>
      </c>
      <c r="L131" s="308">
        <v>0</v>
      </c>
      <c r="M131" s="37">
        <f t="shared" si="66"/>
        <v>0</v>
      </c>
      <c r="N131" s="74"/>
      <c r="O131" s="74">
        <f t="shared" si="132"/>
        <v>0</v>
      </c>
      <c r="P131" s="74"/>
      <c r="Q131" s="74">
        <f t="shared" si="133"/>
        <v>0</v>
      </c>
      <c r="R131" s="74"/>
      <c r="S131" s="74">
        <f t="shared" si="134"/>
        <v>0</v>
      </c>
      <c r="T131" s="74"/>
      <c r="U131" s="74">
        <f t="shared" si="135"/>
        <v>0</v>
      </c>
      <c r="V131" s="74"/>
      <c r="W131" s="74">
        <f t="shared" si="136"/>
        <v>0</v>
      </c>
      <c r="X131" s="74"/>
      <c r="Y131" s="74">
        <f t="shared" si="137"/>
        <v>0</v>
      </c>
      <c r="Z131" s="74"/>
      <c r="AA131" s="74">
        <f t="shared" si="138"/>
        <v>0</v>
      </c>
      <c r="AB131" s="52"/>
      <c r="AC131" s="74">
        <f t="shared" si="139"/>
        <v>0</v>
      </c>
      <c r="AD131" s="74"/>
      <c r="AE131" s="130">
        <f t="shared" si="140"/>
        <v>0</v>
      </c>
      <c r="AF131" s="7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</row>
    <row r="132" spans="1:191" ht="16.5" thickBot="1" x14ac:dyDescent="0.25">
      <c r="A132" s="40"/>
      <c r="B132" s="41"/>
      <c r="C132" s="41"/>
      <c r="D132" s="41"/>
      <c r="E132" s="41" t="s">
        <v>172</v>
      </c>
      <c r="F132" s="123"/>
      <c r="G132" s="124" t="s">
        <v>173</v>
      </c>
      <c r="H132" s="273">
        <f t="shared" ref="H132" si="141">H133+H134+H135</f>
        <v>0</v>
      </c>
      <c r="I132" s="125">
        <f t="shared" ref="I132:AE132" si="142">I133+I134+I135</f>
        <v>0</v>
      </c>
      <c r="J132" s="115">
        <f t="shared" si="142"/>
        <v>0</v>
      </c>
      <c r="K132" s="115">
        <f t="shared" si="142"/>
        <v>0</v>
      </c>
      <c r="L132" s="308">
        <v>0</v>
      </c>
      <c r="M132" s="37">
        <f t="shared" si="66"/>
        <v>0</v>
      </c>
      <c r="N132" s="115">
        <f t="shared" si="142"/>
        <v>0</v>
      </c>
      <c r="O132" s="115">
        <f t="shared" si="142"/>
        <v>0</v>
      </c>
      <c r="P132" s="115">
        <f t="shared" si="142"/>
        <v>0</v>
      </c>
      <c r="Q132" s="115">
        <f t="shared" si="142"/>
        <v>0</v>
      </c>
      <c r="R132" s="115">
        <f t="shared" si="142"/>
        <v>0</v>
      </c>
      <c r="S132" s="115">
        <f t="shared" si="142"/>
        <v>0</v>
      </c>
      <c r="T132" s="115">
        <f t="shared" si="142"/>
        <v>0</v>
      </c>
      <c r="U132" s="115">
        <f t="shared" si="142"/>
        <v>0</v>
      </c>
      <c r="V132" s="115">
        <f>V133+V134+V135</f>
        <v>0</v>
      </c>
      <c r="W132" s="115">
        <f t="shared" si="142"/>
        <v>0</v>
      </c>
      <c r="X132" s="115">
        <f>X133+X134+X135</f>
        <v>0</v>
      </c>
      <c r="Y132" s="115">
        <f t="shared" si="142"/>
        <v>0</v>
      </c>
      <c r="Z132" s="115">
        <f>Z133+Z134+Z135</f>
        <v>0</v>
      </c>
      <c r="AA132" s="115">
        <f t="shared" si="142"/>
        <v>0</v>
      </c>
      <c r="AB132" s="115">
        <f>AB133+AB134+AB135</f>
        <v>0</v>
      </c>
      <c r="AC132" s="115">
        <f t="shared" si="142"/>
        <v>0</v>
      </c>
      <c r="AD132" s="115">
        <f>AD133+AD134+AD135</f>
        <v>0</v>
      </c>
      <c r="AE132" s="116">
        <f t="shared" si="142"/>
        <v>0</v>
      </c>
      <c r="AF132" s="115">
        <f>AF133+AF134+AF135</f>
        <v>0</v>
      </c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</row>
    <row r="133" spans="1:191" ht="20.100000000000001" customHeight="1" thickBot="1" x14ac:dyDescent="0.25">
      <c r="A133" s="59"/>
      <c r="B133" s="60"/>
      <c r="C133" s="60"/>
      <c r="D133" s="60"/>
      <c r="E133" s="60"/>
      <c r="F133" s="126"/>
      <c r="G133" s="127" t="s">
        <v>174</v>
      </c>
      <c r="H133" s="274"/>
      <c r="I133" s="128"/>
      <c r="J133" s="62"/>
      <c r="K133" s="62"/>
      <c r="L133" s="308">
        <v>0</v>
      </c>
      <c r="M133" s="37">
        <f t="shared" si="66"/>
        <v>0</v>
      </c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52"/>
      <c r="AC133" s="74"/>
      <c r="AD133" s="74"/>
      <c r="AE133" s="130"/>
      <c r="AF133" s="7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</row>
    <row r="134" spans="1:191" ht="20.100000000000001" customHeight="1" thickBot="1" x14ac:dyDescent="0.25">
      <c r="A134" s="59"/>
      <c r="B134" s="60"/>
      <c r="C134" s="60"/>
      <c r="D134" s="60"/>
      <c r="E134" s="60"/>
      <c r="F134" s="126"/>
      <c r="G134" s="127" t="s">
        <v>175</v>
      </c>
      <c r="H134" s="274"/>
      <c r="I134" s="128"/>
      <c r="J134" s="62"/>
      <c r="K134" s="62"/>
      <c r="L134" s="308">
        <v>0</v>
      </c>
      <c r="M134" s="37">
        <f t="shared" si="66"/>
        <v>0</v>
      </c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52"/>
      <c r="AC134" s="74"/>
      <c r="AD134" s="74"/>
      <c r="AE134" s="130"/>
      <c r="AF134" s="7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</row>
    <row r="135" spans="1:191" ht="20.100000000000001" customHeight="1" thickBot="1" x14ac:dyDescent="0.25">
      <c r="A135" s="59"/>
      <c r="B135" s="60"/>
      <c r="C135" s="60"/>
      <c r="D135" s="60"/>
      <c r="E135" s="60"/>
      <c r="F135" s="126" t="s">
        <v>118</v>
      </c>
      <c r="G135" s="127" t="s">
        <v>176</v>
      </c>
      <c r="H135" s="274"/>
      <c r="I135" s="128"/>
      <c r="J135" s="62"/>
      <c r="K135" s="62">
        <f>I135+J135</f>
        <v>0</v>
      </c>
      <c r="L135" s="308">
        <v>0</v>
      </c>
      <c r="M135" s="37">
        <f t="shared" si="66"/>
        <v>0</v>
      </c>
      <c r="N135" s="74"/>
      <c r="O135" s="74">
        <f>M135+N135</f>
        <v>0</v>
      </c>
      <c r="P135" s="74"/>
      <c r="Q135" s="74">
        <f>O135+P135</f>
        <v>0</v>
      </c>
      <c r="R135" s="74"/>
      <c r="S135" s="74">
        <f>R135+Q135</f>
        <v>0</v>
      </c>
      <c r="T135" s="74"/>
      <c r="U135" s="74">
        <f>S135+T135</f>
        <v>0</v>
      </c>
      <c r="V135" s="74"/>
      <c r="W135" s="74">
        <f>U135+V135</f>
        <v>0</v>
      </c>
      <c r="X135" s="74"/>
      <c r="Y135" s="74">
        <f>W135+X135</f>
        <v>0</v>
      </c>
      <c r="Z135" s="74"/>
      <c r="AA135" s="74">
        <f>Y135+Z135</f>
        <v>0</v>
      </c>
      <c r="AB135" s="52"/>
      <c r="AC135" s="74">
        <f>AA135+AB135</f>
        <v>0</v>
      </c>
      <c r="AD135" s="74"/>
      <c r="AE135" s="130">
        <f>AC135+AD135</f>
        <v>0</v>
      </c>
      <c r="AF135" s="7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</row>
    <row r="136" spans="1:191" ht="20.100000000000001" customHeight="1" thickBot="1" x14ac:dyDescent="0.25">
      <c r="A136" s="59"/>
      <c r="B136" s="60"/>
      <c r="C136" s="60"/>
      <c r="D136" s="60"/>
      <c r="E136" s="60">
        <v>13</v>
      </c>
      <c r="F136" s="126"/>
      <c r="G136" s="127" t="s">
        <v>177</v>
      </c>
      <c r="H136" s="274"/>
      <c r="I136" s="128"/>
      <c r="J136" s="62"/>
      <c r="K136" s="62">
        <f>I136+J136</f>
        <v>0</v>
      </c>
      <c r="L136" s="308">
        <v>0</v>
      </c>
      <c r="M136" s="37">
        <f t="shared" si="66"/>
        <v>0</v>
      </c>
      <c r="N136" s="74"/>
      <c r="O136" s="74">
        <f>M136+N136</f>
        <v>0</v>
      </c>
      <c r="P136" s="74"/>
      <c r="Q136" s="74">
        <f>O136+P136</f>
        <v>0</v>
      </c>
      <c r="R136" s="74"/>
      <c r="S136" s="74">
        <f>R136+Q136</f>
        <v>0</v>
      </c>
      <c r="T136" s="74"/>
      <c r="U136" s="74">
        <f>S136+T136</f>
        <v>0</v>
      </c>
      <c r="V136" s="74"/>
      <c r="W136" s="74">
        <f>U136+V136</f>
        <v>0</v>
      </c>
      <c r="X136" s="74"/>
      <c r="Y136" s="74">
        <f>W136+X136</f>
        <v>0</v>
      </c>
      <c r="Z136" s="74"/>
      <c r="AA136" s="74">
        <f>Y136+Z136</f>
        <v>0</v>
      </c>
      <c r="AB136" s="52"/>
      <c r="AC136" s="74">
        <f>AA136+AB136</f>
        <v>0</v>
      </c>
      <c r="AD136" s="74"/>
      <c r="AE136" s="130">
        <f>AC136+AD136</f>
        <v>0</v>
      </c>
      <c r="AF136" s="7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</row>
    <row r="137" spans="1:191" ht="20.100000000000001" customHeight="1" thickBot="1" x14ac:dyDescent="0.25">
      <c r="A137" s="40"/>
      <c r="B137" s="41"/>
      <c r="C137" s="41"/>
      <c r="D137" s="41"/>
      <c r="E137" s="41" t="s">
        <v>118</v>
      </c>
      <c r="F137" s="123"/>
      <c r="G137" s="124" t="s">
        <v>178</v>
      </c>
      <c r="H137" s="273">
        <f t="shared" ref="H137" si="143">H138+H139+H140+H141</f>
        <v>0</v>
      </c>
      <c r="I137" s="125">
        <f t="shared" ref="I137:AE137" si="144">I138+I139+I140+I141</f>
        <v>0</v>
      </c>
      <c r="J137" s="115">
        <f t="shared" si="144"/>
        <v>0</v>
      </c>
      <c r="K137" s="115">
        <f t="shared" si="144"/>
        <v>0</v>
      </c>
      <c r="L137" s="308">
        <v>0</v>
      </c>
      <c r="M137" s="37">
        <f t="shared" ref="M137:M200" si="145">(H137-K137)</f>
        <v>0</v>
      </c>
      <c r="N137" s="115">
        <f t="shared" si="144"/>
        <v>0</v>
      </c>
      <c r="O137" s="115">
        <f t="shared" si="144"/>
        <v>0</v>
      </c>
      <c r="P137" s="115">
        <f t="shared" si="144"/>
        <v>0</v>
      </c>
      <c r="Q137" s="115">
        <f t="shared" si="144"/>
        <v>0</v>
      </c>
      <c r="R137" s="115">
        <f t="shared" si="144"/>
        <v>0</v>
      </c>
      <c r="S137" s="115">
        <f t="shared" si="144"/>
        <v>0</v>
      </c>
      <c r="T137" s="115">
        <f t="shared" si="144"/>
        <v>0</v>
      </c>
      <c r="U137" s="115">
        <f t="shared" si="144"/>
        <v>0</v>
      </c>
      <c r="V137" s="115">
        <f>V138+V139+V140+V141</f>
        <v>0</v>
      </c>
      <c r="W137" s="115">
        <f t="shared" si="144"/>
        <v>0</v>
      </c>
      <c r="X137" s="115">
        <f>X138+X139+X140+X141</f>
        <v>0</v>
      </c>
      <c r="Y137" s="115">
        <f t="shared" si="144"/>
        <v>0</v>
      </c>
      <c r="Z137" s="115">
        <f>Z138+Z139+Z140+Z141</f>
        <v>0</v>
      </c>
      <c r="AA137" s="115">
        <f t="shared" si="144"/>
        <v>0</v>
      </c>
      <c r="AB137" s="115">
        <f>AB138+AB139+AB140+AB141</f>
        <v>0</v>
      </c>
      <c r="AC137" s="115">
        <f t="shared" si="144"/>
        <v>0</v>
      </c>
      <c r="AD137" s="115">
        <f>AD138+AD139+AD140+AD141</f>
        <v>0</v>
      </c>
      <c r="AE137" s="116">
        <f t="shared" si="144"/>
        <v>0</v>
      </c>
      <c r="AF137" s="115">
        <f>AF138+AF139+AF140+AF141</f>
        <v>6000</v>
      </c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</row>
    <row r="138" spans="1:191" ht="20.100000000000001" customHeight="1" thickBot="1" x14ac:dyDescent="0.25">
      <c r="A138" s="59"/>
      <c r="B138" s="60"/>
      <c r="C138" s="60"/>
      <c r="D138" s="60"/>
      <c r="E138" s="60"/>
      <c r="F138" s="126"/>
      <c r="G138" s="127" t="s">
        <v>179</v>
      </c>
      <c r="H138" s="274"/>
      <c r="I138" s="128"/>
      <c r="J138" s="62"/>
      <c r="K138" s="62"/>
      <c r="L138" s="308">
        <v>0</v>
      </c>
      <c r="M138" s="37">
        <f t="shared" si="145"/>
        <v>0</v>
      </c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52"/>
      <c r="AC138" s="74"/>
      <c r="AD138" s="74"/>
      <c r="AE138" s="130"/>
      <c r="AF138" s="7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</row>
    <row r="139" spans="1:191" ht="20.100000000000001" customHeight="1" thickBot="1" x14ac:dyDescent="0.25">
      <c r="A139" s="59"/>
      <c r="B139" s="60"/>
      <c r="C139" s="60"/>
      <c r="D139" s="60"/>
      <c r="E139" s="60"/>
      <c r="F139" s="126"/>
      <c r="G139" s="127" t="s">
        <v>180</v>
      </c>
      <c r="H139" s="274"/>
      <c r="I139" s="128"/>
      <c r="J139" s="62"/>
      <c r="K139" s="62"/>
      <c r="L139" s="308">
        <v>0</v>
      </c>
      <c r="M139" s="37">
        <f t="shared" si="145"/>
        <v>0</v>
      </c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52"/>
      <c r="AC139" s="74"/>
      <c r="AD139" s="74"/>
      <c r="AE139" s="130"/>
      <c r="AF139" s="7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</row>
    <row r="140" spans="1:191" ht="30.75" customHeight="1" thickBot="1" x14ac:dyDescent="0.25">
      <c r="A140" s="59"/>
      <c r="B140" s="60"/>
      <c r="C140" s="60"/>
      <c r="D140" s="60"/>
      <c r="E140" s="60"/>
      <c r="F140" s="126" t="s">
        <v>39</v>
      </c>
      <c r="G140" s="127" t="s">
        <v>181</v>
      </c>
      <c r="H140" s="274"/>
      <c r="I140" s="128"/>
      <c r="J140" s="62"/>
      <c r="K140" s="62">
        <f>I140+J140</f>
        <v>0</v>
      </c>
      <c r="L140" s="308">
        <v>0</v>
      </c>
      <c r="M140" s="37">
        <f t="shared" si="145"/>
        <v>0</v>
      </c>
      <c r="N140" s="74"/>
      <c r="O140" s="74">
        <f>M140+N140</f>
        <v>0</v>
      </c>
      <c r="P140" s="74"/>
      <c r="Q140" s="74">
        <f>O140+P140</f>
        <v>0</v>
      </c>
      <c r="R140" s="74"/>
      <c r="S140" s="74">
        <f>R140+Q140</f>
        <v>0</v>
      </c>
      <c r="T140" s="74"/>
      <c r="U140" s="74">
        <f>S140+T140</f>
        <v>0</v>
      </c>
      <c r="V140" s="74"/>
      <c r="W140" s="74">
        <f>U140+V140</f>
        <v>0</v>
      </c>
      <c r="X140" s="74"/>
      <c r="Y140" s="74">
        <f>W140+X140</f>
        <v>0</v>
      </c>
      <c r="Z140" s="74"/>
      <c r="AA140" s="74">
        <f>Y140+Z140</f>
        <v>0</v>
      </c>
      <c r="AB140" s="52"/>
      <c r="AC140" s="74">
        <f>AA140+AB140</f>
        <v>0</v>
      </c>
      <c r="AD140" s="74"/>
      <c r="AE140" s="130">
        <f>AC140+AD140</f>
        <v>0</v>
      </c>
      <c r="AF140" s="74">
        <v>6000</v>
      </c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</row>
    <row r="141" spans="1:191" ht="20.100000000000001" customHeight="1" thickBot="1" x14ac:dyDescent="0.25">
      <c r="A141" s="59"/>
      <c r="B141" s="60"/>
      <c r="C141" s="60"/>
      <c r="D141" s="60"/>
      <c r="E141" s="60"/>
      <c r="F141" s="126" t="s">
        <v>118</v>
      </c>
      <c r="G141" s="127" t="s">
        <v>182</v>
      </c>
      <c r="H141" s="274"/>
      <c r="I141" s="128"/>
      <c r="J141" s="62"/>
      <c r="K141" s="62">
        <f>I141+J141</f>
        <v>0</v>
      </c>
      <c r="L141" s="308">
        <v>0</v>
      </c>
      <c r="M141" s="37">
        <f t="shared" si="145"/>
        <v>0</v>
      </c>
      <c r="N141" s="74"/>
      <c r="O141" s="74">
        <f>M141+N141</f>
        <v>0</v>
      </c>
      <c r="P141" s="74"/>
      <c r="Q141" s="74">
        <f>O141+P141</f>
        <v>0</v>
      </c>
      <c r="R141" s="74"/>
      <c r="S141" s="74">
        <f>R141+Q141</f>
        <v>0</v>
      </c>
      <c r="T141" s="74"/>
      <c r="U141" s="74">
        <f>S141+T141</f>
        <v>0</v>
      </c>
      <c r="V141" s="74"/>
      <c r="W141" s="74">
        <f>U141+V141</f>
        <v>0</v>
      </c>
      <c r="X141" s="74"/>
      <c r="Y141" s="74">
        <f>W141+X141</f>
        <v>0</v>
      </c>
      <c r="Z141" s="74"/>
      <c r="AA141" s="74">
        <f>Y141+Z141</f>
        <v>0</v>
      </c>
      <c r="AB141" s="52"/>
      <c r="AC141" s="74">
        <f>AA141+AB141</f>
        <v>0</v>
      </c>
      <c r="AD141" s="74"/>
      <c r="AE141" s="130">
        <f>AC141+AD141</f>
        <v>0</v>
      </c>
      <c r="AF141" s="7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</row>
    <row r="142" spans="1:191" ht="20.100000000000001" customHeight="1" thickBot="1" x14ac:dyDescent="0.25">
      <c r="A142" s="40"/>
      <c r="B142" s="41"/>
      <c r="C142" s="41"/>
      <c r="D142" s="41">
        <v>59</v>
      </c>
      <c r="E142" s="41"/>
      <c r="F142" s="123"/>
      <c r="G142" s="124" t="s">
        <v>183</v>
      </c>
      <c r="H142" s="273">
        <f>+H143</f>
        <v>986000</v>
      </c>
      <c r="I142" s="125">
        <f>+I143</f>
        <v>0</v>
      </c>
      <c r="J142" s="125">
        <f t="shared" ref="J142:AF142" si="146">+J143</f>
        <v>980091</v>
      </c>
      <c r="K142" s="125">
        <f t="shared" si="146"/>
        <v>980091</v>
      </c>
      <c r="L142" s="308">
        <v>0</v>
      </c>
      <c r="M142" s="37">
        <f t="shared" si="145"/>
        <v>5909</v>
      </c>
      <c r="N142" s="125">
        <f t="shared" si="146"/>
        <v>0</v>
      </c>
      <c r="O142" s="125">
        <f t="shared" si="146"/>
        <v>5909</v>
      </c>
      <c r="P142" s="125">
        <f t="shared" si="146"/>
        <v>0</v>
      </c>
      <c r="Q142" s="125">
        <f t="shared" si="146"/>
        <v>5909</v>
      </c>
      <c r="R142" s="125">
        <f t="shared" si="146"/>
        <v>0</v>
      </c>
      <c r="S142" s="125">
        <f t="shared" si="146"/>
        <v>5909</v>
      </c>
      <c r="T142" s="125">
        <f t="shared" si="146"/>
        <v>0</v>
      </c>
      <c r="U142" s="125">
        <f t="shared" si="146"/>
        <v>5909</v>
      </c>
      <c r="V142" s="125">
        <f t="shared" si="146"/>
        <v>0</v>
      </c>
      <c r="W142" s="125">
        <f t="shared" si="146"/>
        <v>5909</v>
      </c>
      <c r="X142" s="125">
        <f t="shared" si="146"/>
        <v>0</v>
      </c>
      <c r="Y142" s="125">
        <f t="shared" si="146"/>
        <v>5909</v>
      </c>
      <c r="Z142" s="125">
        <f t="shared" si="146"/>
        <v>0</v>
      </c>
      <c r="AA142" s="125">
        <f t="shared" si="146"/>
        <v>5909</v>
      </c>
      <c r="AB142" s="125">
        <f t="shared" si="146"/>
        <v>0</v>
      </c>
      <c r="AC142" s="125">
        <f t="shared" si="146"/>
        <v>5909</v>
      </c>
      <c r="AD142" s="125">
        <f t="shared" si="146"/>
        <v>0</v>
      </c>
      <c r="AE142" s="125">
        <f t="shared" si="146"/>
        <v>5909</v>
      </c>
      <c r="AF142" s="125">
        <f t="shared" si="146"/>
        <v>1800000</v>
      </c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</row>
    <row r="143" spans="1:191" ht="16.5" thickBot="1" x14ac:dyDescent="0.25">
      <c r="A143" s="59"/>
      <c r="B143" s="60"/>
      <c r="C143" s="60"/>
      <c r="D143" s="60"/>
      <c r="E143" s="60">
        <v>25</v>
      </c>
      <c r="F143" s="126"/>
      <c r="G143" s="127" t="s">
        <v>184</v>
      </c>
      <c r="H143" s="274">
        <v>986000</v>
      </c>
      <c r="I143" s="128"/>
      <c r="J143" s="62">
        <v>980091</v>
      </c>
      <c r="K143" s="62">
        <f>I143+J143</f>
        <v>980091</v>
      </c>
      <c r="L143" s="308">
        <v>0</v>
      </c>
      <c r="M143" s="37">
        <f t="shared" si="145"/>
        <v>5909</v>
      </c>
      <c r="N143" s="74"/>
      <c r="O143" s="74">
        <f>M143+N143</f>
        <v>5909</v>
      </c>
      <c r="P143" s="74"/>
      <c r="Q143" s="74">
        <f>O143+P143</f>
        <v>5909</v>
      </c>
      <c r="R143" s="74"/>
      <c r="S143" s="74">
        <f>R143+Q143</f>
        <v>5909</v>
      </c>
      <c r="T143" s="74"/>
      <c r="U143" s="74">
        <f>S143+T143</f>
        <v>5909</v>
      </c>
      <c r="V143" s="74"/>
      <c r="W143" s="74">
        <f>U143+V143</f>
        <v>5909</v>
      </c>
      <c r="X143" s="74"/>
      <c r="Y143" s="74">
        <f>W143+X143</f>
        <v>5909</v>
      </c>
      <c r="Z143" s="74"/>
      <c r="AA143" s="74">
        <f>Y143+Z143</f>
        <v>5909</v>
      </c>
      <c r="AB143" s="52"/>
      <c r="AC143" s="74">
        <f>AA143+AB143</f>
        <v>5909</v>
      </c>
      <c r="AD143" s="74"/>
      <c r="AE143" s="130">
        <f>AC143+AD143</f>
        <v>5909</v>
      </c>
      <c r="AF143" s="74">
        <v>1800000</v>
      </c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</row>
    <row r="144" spans="1:191" ht="20.100000000000001" customHeight="1" thickBot="1" x14ac:dyDescent="0.25">
      <c r="A144" s="59"/>
      <c r="B144" s="60"/>
      <c r="C144" s="60"/>
      <c r="D144" s="60"/>
      <c r="E144" s="60"/>
      <c r="F144" s="126"/>
      <c r="G144" s="127" t="s">
        <v>185</v>
      </c>
      <c r="H144" s="274"/>
      <c r="I144" s="128"/>
      <c r="J144" s="62"/>
      <c r="K144" s="62"/>
      <c r="L144" s="308">
        <v>0</v>
      </c>
      <c r="M144" s="37">
        <f t="shared" si="145"/>
        <v>0</v>
      </c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52"/>
      <c r="AC144" s="74"/>
      <c r="AD144" s="74"/>
      <c r="AE144" s="130"/>
      <c r="AF144" s="7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</row>
    <row r="145" spans="1:191" ht="20.100000000000001" customHeight="1" thickBot="1" x14ac:dyDescent="0.25">
      <c r="A145" s="59"/>
      <c r="B145" s="60"/>
      <c r="C145" s="60"/>
      <c r="D145" s="41">
        <v>85</v>
      </c>
      <c r="E145" s="60"/>
      <c r="F145" s="126"/>
      <c r="G145" s="127" t="s">
        <v>186</v>
      </c>
      <c r="H145" s="274"/>
      <c r="I145" s="128"/>
      <c r="J145" s="128"/>
      <c r="K145" s="128">
        <v>0</v>
      </c>
      <c r="L145" s="308">
        <v>0</v>
      </c>
      <c r="M145" s="37">
        <f t="shared" si="145"/>
        <v>0</v>
      </c>
      <c r="N145" s="128"/>
      <c r="O145" s="128">
        <v>0</v>
      </c>
      <c r="P145" s="128"/>
      <c r="Q145" s="128">
        <v>0</v>
      </c>
      <c r="R145" s="128"/>
      <c r="S145" s="128">
        <v>0</v>
      </c>
      <c r="T145" s="128"/>
      <c r="U145" s="128">
        <v>0</v>
      </c>
      <c r="V145" s="128"/>
      <c r="W145" s="128">
        <v>0</v>
      </c>
      <c r="X145" s="128"/>
      <c r="Y145" s="128">
        <v>0</v>
      </c>
      <c r="Z145" s="128"/>
      <c r="AA145" s="128">
        <v>0</v>
      </c>
      <c r="AB145" s="128"/>
      <c r="AC145" s="128">
        <v>0</v>
      </c>
      <c r="AD145" s="128"/>
      <c r="AE145" s="128">
        <v>0</v>
      </c>
      <c r="AF145" s="128">
        <v>0</v>
      </c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</row>
    <row r="146" spans="1:191" ht="16.5" thickBot="1" x14ac:dyDescent="0.25">
      <c r="A146" s="40" t="s">
        <v>135</v>
      </c>
      <c r="B146" s="41" t="s">
        <v>37</v>
      </c>
      <c r="C146" s="41"/>
      <c r="D146" s="41"/>
      <c r="E146" s="41"/>
      <c r="F146" s="123"/>
      <c r="G146" s="114" t="s">
        <v>187</v>
      </c>
      <c r="H146" s="273">
        <f t="shared" ref="H146" si="147">H142</f>
        <v>986000</v>
      </c>
      <c r="I146" s="125">
        <f t="shared" ref="I146:AE146" si="148">I142</f>
        <v>0</v>
      </c>
      <c r="J146" s="115">
        <f t="shared" si="148"/>
        <v>980091</v>
      </c>
      <c r="K146" s="115">
        <f t="shared" si="148"/>
        <v>980091</v>
      </c>
      <c r="L146" s="308">
        <v>0</v>
      </c>
      <c r="M146" s="37">
        <f t="shared" si="145"/>
        <v>5909</v>
      </c>
      <c r="N146" s="115">
        <f t="shared" si="148"/>
        <v>0</v>
      </c>
      <c r="O146" s="115">
        <f t="shared" si="148"/>
        <v>5909</v>
      </c>
      <c r="P146" s="115">
        <f t="shared" si="148"/>
        <v>0</v>
      </c>
      <c r="Q146" s="115">
        <f t="shared" si="148"/>
        <v>5909</v>
      </c>
      <c r="R146" s="115">
        <f t="shared" si="148"/>
        <v>0</v>
      </c>
      <c r="S146" s="115">
        <f t="shared" si="148"/>
        <v>5909</v>
      </c>
      <c r="T146" s="115">
        <f t="shared" si="148"/>
        <v>0</v>
      </c>
      <c r="U146" s="115">
        <f t="shared" si="148"/>
        <v>5909</v>
      </c>
      <c r="V146" s="115">
        <f>V142</f>
        <v>0</v>
      </c>
      <c r="W146" s="115">
        <f t="shared" si="148"/>
        <v>5909</v>
      </c>
      <c r="X146" s="115">
        <f>X142</f>
        <v>0</v>
      </c>
      <c r="Y146" s="115">
        <f t="shared" si="148"/>
        <v>5909</v>
      </c>
      <c r="Z146" s="115">
        <f>Z142</f>
        <v>0</v>
      </c>
      <c r="AA146" s="115">
        <f t="shared" si="148"/>
        <v>5909</v>
      </c>
      <c r="AB146" s="115">
        <f>AB142</f>
        <v>0</v>
      </c>
      <c r="AC146" s="115">
        <f t="shared" si="148"/>
        <v>5909</v>
      </c>
      <c r="AD146" s="115">
        <f>AD142</f>
        <v>0</v>
      </c>
      <c r="AE146" s="116">
        <f t="shared" si="148"/>
        <v>5909</v>
      </c>
      <c r="AF146" s="115">
        <f>AF142</f>
        <v>1800000</v>
      </c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</row>
    <row r="147" spans="1:191" ht="32.25" thickBot="1" x14ac:dyDescent="0.25">
      <c r="A147" s="40"/>
      <c r="B147" s="41" t="s">
        <v>35</v>
      </c>
      <c r="C147" s="41"/>
      <c r="D147" s="41"/>
      <c r="E147" s="41"/>
      <c r="F147" s="123"/>
      <c r="G147" s="114" t="s">
        <v>188</v>
      </c>
      <c r="H147" s="273">
        <f t="shared" ref="H147" si="149">H98+H124</f>
        <v>30900</v>
      </c>
      <c r="I147" s="125">
        <f t="shared" ref="I147:AE147" si="150">I98+I124</f>
        <v>4404</v>
      </c>
      <c r="J147" s="115">
        <f t="shared" si="150"/>
        <v>5403</v>
      </c>
      <c r="K147" s="115">
        <f t="shared" si="150"/>
        <v>9807</v>
      </c>
      <c r="L147" s="308">
        <f t="shared" si="117"/>
        <v>31.737864077669904</v>
      </c>
      <c r="M147" s="37">
        <f t="shared" si="145"/>
        <v>21093</v>
      </c>
      <c r="N147" s="115">
        <f t="shared" si="150"/>
        <v>0</v>
      </c>
      <c r="O147" s="115">
        <f t="shared" si="150"/>
        <v>21093</v>
      </c>
      <c r="P147" s="115">
        <f t="shared" si="150"/>
        <v>0</v>
      </c>
      <c r="Q147" s="115">
        <f t="shared" si="150"/>
        <v>21093</v>
      </c>
      <c r="R147" s="115">
        <f t="shared" si="150"/>
        <v>0</v>
      </c>
      <c r="S147" s="115">
        <f t="shared" si="150"/>
        <v>21093</v>
      </c>
      <c r="T147" s="115">
        <f t="shared" si="150"/>
        <v>0</v>
      </c>
      <c r="U147" s="115">
        <f t="shared" si="150"/>
        <v>21093</v>
      </c>
      <c r="V147" s="115">
        <f>V98+V124</f>
        <v>0</v>
      </c>
      <c r="W147" s="115">
        <f t="shared" si="150"/>
        <v>21093</v>
      </c>
      <c r="X147" s="115">
        <f>X98+X124</f>
        <v>0</v>
      </c>
      <c r="Y147" s="115">
        <f t="shared" si="150"/>
        <v>21093</v>
      </c>
      <c r="Z147" s="115">
        <f>Z98+Z124</f>
        <v>0</v>
      </c>
      <c r="AA147" s="115">
        <f t="shared" si="150"/>
        <v>21093</v>
      </c>
      <c r="AB147" s="115">
        <f>AB98+AB124</f>
        <v>0</v>
      </c>
      <c r="AC147" s="115">
        <f t="shared" si="150"/>
        <v>21093</v>
      </c>
      <c r="AD147" s="115">
        <f>AD98+AD124</f>
        <v>0</v>
      </c>
      <c r="AE147" s="116">
        <f t="shared" si="150"/>
        <v>21093</v>
      </c>
      <c r="AF147" s="115">
        <f>AF98+AF124</f>
        <v>8880</v>
      </c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</row>
    <row r="148" spans="1:191" ht="18" customHeight="1" thickBot="1" x14ac:dyDescent="0.25">
      <c r="A148" s="40"/>
      <c r="B148" s="41"/>
      <c r="C148" s="41" t="s">
        <v>37</v>
      </c>
      <c r="D148" s="41"/>
      <c r="E148" s="41"/>
      <c r="F148" s="123"/>
      <c r="G148" s="114" t="s">
        <v>189</v>
      </c>
      <c r="H148" s="273">
        <f t="shared" ref="H148" si="151">H140</f>
        <v>0</v>
      </c>
      <c r="I148" s="125">
        <f t="shared" ref="I148:AE148" si="152">I140</f>
        <v>0</v>
      </c>
      <c r="J148" s="115">
        <f t="shared" si="152"/>
        <v>0</v>
      </c>
      <c r="K148" s="115">
        <f t="shared" si="152"/>
        <v>0</v>
      </c>
      <c r="L148" s="308">
        <v>0</v>
      </c>
      <c r="M148" s="37">
        <f t="shared" si="145"/>
        <v>0</v>
      </c>
      <c r="N148" s="115">
        <f t="shared" si="152"/>
        <v>0</v>
      </c>
      <c r="O148" s="115">
        <f t="shared" si="152"/>
        <v>0</v>
      </c>
      <c r="P148" s="115">
        <f t="shared" si="152"/>
        <v>0</v>
      </c>
      <c r="Q148" s="115">
        <f t="shared" si="152"/>
        <v>0</v>
      </c>
      <c r="R148" s="115">
        <f t="shared" si="152"/>
        <v>0</v>
      </c>
      <c r="S148" s="115">
        <f t="shared" si="152"/>
        <v>0</v>
      </c>
      <c r="T148" s="115">
        <f t="shared" si="152"/>
        <v>0</v>
      </c>
      <c r="U148" s="115">
        <f t="shared" si="152"/>
        <v>0</v>
      </c>
      <c r="V148" s="115">
        <f>V140</f>
        <v>0</v>
      </c>
      <c r="W148" s="115">
        <f t="shared" si="152"/>
        <v>0</v>
      </c>
      <c r="X148" s="115">
        <f>X140</f>
        <v>0</v>
      </c>
      <c r="Y148" s="115">
        <f t="shared" si="152"/>
        <v>0</v>
      </c>
      <c r="Z148" s="115">
        <f>Z140</f>
        <v>0</v>
      </c>
      <c r="AA148" s="115">
        <f t="shared" si="152"/>
        <v>0</v>
      </c>
      <c r="AB148" s="115">
        <f>AB140</f>
        <v>0</v>
      </c>
      <c r="AC148" s="115">
        <f t="shared" si="152"/>
        <v>0</v>
      </c>
      <c r="AD148" s="115">
        <f>AD140</f>
        <v>0</v>
      </c>
      <c r="AE148" s="116">
        <f t="shared" si="152"/>
        <v>0</v>
      </c>
      <c r="AF148" s="115">
        <f>AF140</f>
        <v>6000</v>
      </c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</row>
    <row r="149" spans="1:191" ht="16.5" thickBot="1" x14ac:dyDescent="0.25">
      <c r="A149" s="40"/>
      <c r="B149" s="41"/>
      <c r="C149" s="41" t="s">
        <v>35</v>
      </c>
      <c r="D149" s="41"/>
      <c r="E149" s="41"/>
      <c r="F149" s="123"/>
      <c r="G149" s="114" t="s">
        <v>190</v>
      </c>
      <c r="H149" s="273">
        <f t="shared" ref="H149" si="153">H147-H148</f>
        <v>30900</v>
      </c>
      <c r="I149" s="125">
        <f t="shared" ref="I149:AE149" si="154">I147-I148</f>
        <v>4404</v>
      </c>
      <c r="J149" s="115">
        <f t="shared" si="154"/>
        <v>5403</v>
      </c>
      <c r="K149" s="115">
        <f t="shared" si="154"/>
        <v>9807</v>
      </c>
      <c r="L149" s="308">
        <f t="shared" si="117"/>
        <v>31.737864077669904</v>
      </c>
      <c r="M149" s="37">
        <f t="shared" si="145"/>
        <v>21093</v>
      </c>
      <c r="N149" s="115">
        <f t="shared" si="154"/>
        <v>0</v>
      </c>
      <c r="O149" s="115">
        <f t="shared" si="154"/>
        <v>21093</v>
      </c>
      <c r="P149" s="115">
        <f t="shared" si="154"/>
        <v>0</v>
      </c>
      <c r="Q149" s="115">
        <f t="shared" si="154"/>
        <v>21093</v>
      </c>
      <c r="R149" s="115">
        <f t="shared" si="154"/>
        <v>0</v>
      </c>
      <c r="S149" s="115">
        <f t="shared" si="154"/>
        <v>21093</v>
      </c>
      <c r="T149" s="115">
        <f t="shared" si="154"/>
        <v>0</v>
      </c>
      <c r="U149" s="115">
        <f t="shared" si="154"/>
        <v>21093</v>
      </c>
      <c r="V149" s="115">
        <f>V147-V148</f>
        <v>0</v>
      </c>
      <c r="W149" s="115">
        <f t="shared" si="154"/>
        <v>21093</v>
      </c>
      <c r="X149" s="115">
        <f>X147-X148</f>
        <v>0</v>
      </c>
      <c r="Y149" s="115">
        <f t="shared" si="154"/>
        <v>21093</v>
      </c>
      <c r="Z149" s="115">
        <f>Z147-Z148</f>
        <v>0</v>
      </c>
      <c r="AA149" s="115">
        <f t="shared" si="154"/>
        <v>21093</v>
      </c>
      <c r="AB149" s="115">
        <f>AB147-AB148</f>
        <v>0</v>
      </c>
      <c r="AC149" s="115">
        <f t="shared" si="154"/>
        <v>21093</v>
      </c>
      <c r="AD149" s="115">
        <f>AD147-AD148</f>
        <v>0</v>
      </c>
      <c r="AE149" s="116">
        <f t="shared" si="154"/>
        <v>21093</v>
      </c>
      <c r="AF149" s="115">
        <f>AF147-AF148</f>
        <v>2880</v>
      </c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</row>
    <row r="150" spans="1:191" ht="16.5" thickBot="1" x14ac:dyDescent="0.25">
      <c r="A150" s="40" t="s">
        <v>191</v>
      </c>
      <c r="B150" s="41" t="s">
        <v>24</v>
      </c>
      <c r="C150" s="41"/>
      <c r="D150" s="41"/>
      <c r="E150" s="41"/>
      <c r="F150" s="123"/>
      <c r="G150" s="114" t="s">
        <v>192</v>
      </c>
      <c r="H150" s="273">
        <f>+H151+H160+H162+H164</f>
        <v>10145830</v>
      </c>
      <c r="I150" s="125">
        <f>+I151+I160+I162+I164</f>
        <v>7883594</v>
      </c>
      <c r="J150" s="125">
        <f t="shared" ref="J150:AE150" si="155">+J151+J160+J162+J164</f>
        <v>1303562</v>
      </c>
      <c r="K150" s="125">
        <f t="shared" si="155"/>
        <v>9187156</v>
      </c>
      <c r="L150" s="308">
        <f t="shared" si="117"/>
        <v>90.551053979812394</v>
      </c>
      <c r="M150" s="37">
        <f t="shared" si="145"/>
        <v>958674</v>
      </c>
      <c r="N150" s="125">
        <f t="shared" si="155"/>
        <v>0</v>
      </c>
      <c r="O150" s="125">
        <f t="shared" si="155"/>
        <v>957674</v>
      </c>
      <c r="P150" s="125">
        <f t="shared" si="155"/>
        <v>0</v>
      </c>
      <c r="Q150" s="125">
        <f t="shared" si="155"/>
        <v>957674</v>
      </c>
      <c r="R150" s="125">
        <f t="shared" si="155"/>
        <v>0</v>
      </c>
      <c r="S150" s="125">
        <f t="shared" si="155"/>
        <v>957674</v>
      </c>
      <c r="T150" s="125">
        <f t="shared" si="155"/>
        <v>0</v>
      </c>
      <c r="U150" s="125">
        <f t="shared" si="155"/>
        <v>957674</v>
      </c>
      <c r="V150" s="125">
        <f t="shared" si="155"/>
        <v>0</v>
      </c>
      <c r="W150" s="125">
        <f t="shared" si="155"/>
        <v>957674</v>
      </c>
      <c r="X150" s="125">
        <f t="shared" si="155"/>
        <v>0</v>
      </c>
      <c r="Y150" s="125">
        <f t="shared" si="155"/>
        <v>957674</v>
      </c>
      <c r="Z150" s="125">
        <f t="shared" si="155"/>
        <v>0</v>
      </c>
      <c r="AA150" s="125">
        <f t="shared" si="155"/>
        <v>957674</v>
      </c>
      <c r="AB150" s="125">
        <f t="shared" si="155"/>
        <v>0</v>
      </c>
      <c r="AC150" s="125">
        <f t="shared" si="155"/>
        <v>957674</v>
      </c>
      <c r="AD150" s="125">
        <f t="shared" si="155"/>
        <v>0</v>
      </c>
      <c r="AE150" s="131">
        <f t="shared" si="155"/>
        <v>957674</v>
      </c>
      <c r="AF150" s="125" t="e">
        <f>+AF151+AF160+AF162+AF164</f>
        <v>#REF!</v>
      </c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</row>
    <row r="151" spans="1:191" ht="16.5" thickBot="1" x14ac:dyDescent="0.25">
      <c r="A151" s="40"/>
      <c r="B151" s="41"/>
      <c r="C151" s="41"/>
      <c r="D151" s="41" t="s">
        <v>37</v>
      </c>
      <c r="E151" s="41"/>
      <c r="F151" s="123"/>
      <c r="G151" s="114" t="s">
        <v>193</v>
      </c>
      <c r="H151" s="273">
        <f>+H152+H153+H154+H155+H156+H158+H159</f>
        <v>10136830</v>
      </c>
      <c r="I151" s="125">
        <f>+I152+I153+I154+I155+I156+I158+I159</f>
        <v>7985403</v>
      </c>
      <c r="J151" s="125">
        <f t="shared" ref="J151:AF151" si="156">+J152+J153+J154+J155+J156+J158+J159</f>
        <v>1305569</v>
      </c>
      <c r="K151" s="125">
        <f t="shared" si="156"/>
        <v>9290972</v>
      </c>
      <c r="L151" s="308">
        <f t="shared" si="117"/>
        <v>91.655596473453741</v>
      </c>
      <c r="M151" s="37">
        <f t="shared" si="145"/>
        <v>845858</v>
      </c>
      <c r="N151" s="125">
        <f t="shared" si="156"/>
        <v>0</v>
      </c>
      <c r="O151" s="125">
        <f t="shared" si="156"/>
        <v>844858</v>
      </c>
      <c r="P151" s="125">
        <f t="shared" si="156"/>
        <v>0</v>
      </c>
      <c r="Q151" s="125">
        <f t="shared" si="156"/>
        <v>844858</v>
      </c>
      <c r="R151" s="125">
        <f t="shared" si="156"/>
        <v>0</v>
      </c>
      <c r="S151" s="125">
        <f t="shared" si="156"/>
        <v>844858</v>
      </c>
      <c r="T151" s="125">
        <f t="shared" si="156"/>
        <v>0</v>
      </c>
      <c r="U151" s="125">
        <f t="shared" si="156"/>
        <v>844858</v>
      </c>
      <c r="V151" s="125">
        <f t="shared" si="156"/>
        <v>0</v>
      </c>
      <c r="W151" s="125">
        <f t="shared" si="156"/>
        <v>844858</v>
      </c>
      <c r="X151" s="125">
        <f t="shared" si="156"/>
        <v>0</v>
      </c>
      <c r="Y151" s="125">
        <f t="shared" si="156"/>
        <v>844858</v>
      </c>
      <c r="Z151" s="125">
        <f t="shared" si="156"/>
        <v>0</v>
      </c>
      <c r="AA151" s="125">
        <f t="shared" si="156"/>
        <v>844858</v>
      </c>
      <c r="AB151" s="125">
        <f t="shared" si="156"/>
        <v>0</v>
      </c>
      <c r="AC151" s="125">
        <f t="shared" si="156"/>
        <v>844858</v>
      </c>
      <c r="AD151" s="125">
        <f t="shared" si="156"/>
        <v>0</v>
      </c>
      <c r="AE151" s="125">
        <f t="shared" si="156"/>
        <v>844858</v>
      </c>
      <c r="AF151" s="125" t="e">
        <f t="shared" si="156"/>
        <v>#REF!</v>
      </c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</row>
    <row r="152" spans="1:191" ht="16.5" thickBot="1" x14ac:dyDescent="0.25">
      <c r="A152" s="40"/>
      <c r="B152" s="41"/>
      <c r="C152" s="41"/>
      <c r="D152" s="41" t="s">
        <v>116</v>
      </c>
      <c r="E152" s="41"/>
      <c r="F152" s="123"/>
      <c r="G152" s="114" t="s">
        <v>194</v>
      </c>
      <c r="H152" s="273">
        <f t="shared" ref="H152" si="157">+H167+H252</f>
        <v>1166430</v>
      </c>
      <c r="I152" s="125">
        <f t="shared" ref="I152:AE152" si="158">+I167+I252</f>
        <v>957348</v>
      </c>
      <c r="J152" s="115">
        <f t="shared" si="158"/>
        <v>190295</v>
      </c>
      <c r="K152" s="115">
        <f t="shared" si="158"/>
        <v>1147643</v>
      </c>
      <c r="L152" s="308">
        <f t="shared" si="117"/>
        <v>98.389358984251089</v>
      </c>
      <c r="M152" s="37">
        <f t="shared" si="145"/>
        <v>18787</v>
      </c>
      <c r="N152" s="115">
        <f>+N167+N252</f>
        <v>0</v>
      </c>
      <c r="O152" s="115">
        <f t="shared" si="158"/>
        <v>18787</v>
      </c>
      <c r="P152" s="115">
        <f t="shared" si="158"/>
        <v>0</v>
      </c>
      <c r="Q152" s="115">
        <f t="shared" si="158"/>
        <v>18787</v>
      </c>
      <c r="R152" s="115">
        <f t="shared" si="158"/>
        <v>0</v>
      </c>
      <c r="S152" s="115">
        <f t="shared" si="158"/>
        <v>18787</v>
      </c>
      <c r="T152" s="115">
        <f t="shared" si="158"/>
        <v>0</v>
      </c>
      <c r="U152" s="115">
        <f t="shared" si="158"/>
        <v>18787</v>
      </c>
      <c r="V152" s="115">
        <f>+V167+V252</f>
        <v>0</v>
      </c>
      <c r="W152" s="115">
        <f t="shared" si="158"/>
        <v>18787</v>
      </c>
      <c r="X152" s="115">
        <f>+X167+X252</f>
        <v>0</v>
      </c>
      <c r="Y152" s="115">
        <f t="shared" si="158"/>
        <v>18787</v>
      </c>
      <c r="Z152" s="115">
        <f>+Z167+Z252</f>
        <v>0</v>
      </c>
      <c r="AA152" s="115">
        <f t="shared" si="158"/>
        <v>18787</v>
      </c>
      <c r="AB152" s="115">
        <f>+AB167+AB252</f>
        <v>0</v>
      </c>
      <c r="AC152" s="115">
        <f t="shared" si="158"/>
        <v>18787</v>
      </c>
      <c r="AD152" s="115">
        <f>+AD167+AD252</f>
        <v>0</v>
      </c>
      <c r="AE152" s="116">
        <f t="shared" si="158"/>
        <v>18787</v>
      </c>
      <c r="AF152" s="115">
        <f>+AF167+AF252</f>
        <v>368000</v>
      </c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</row>
    <row r="153" spans="1:191" ht="16.5" thickBot="1" x14ac:dyDescent="0.25">
      <c r="A153" s="40"/>
      <c r="B153" s="41"/>
      <c r="C153" s="41"/>
      <c r="D153" s="41" t="s">
        <v>117</v>
      </c>
      <c r="E153" s="41"/>
      <c r="F153" s="123"/>
      <c r="G153" s="114" t="s">
        <v>195</v>
      </c>
      <c r="H153" s="273">
        <f t="shared" ref="H153" si="159">+H193+H285</f>
        <v>560400</v>
      </c>
      <c r="I153" s="125">
        <f t="shared" ref="I153:AE153" si="160">+I193+I285</f>
        <v>298435</v>
      </c>
      <c r="J153" s="115">
        <f t="shared" si="160"/>
        <v>68142</v>
      </c>
      <c r="K153" s="115">
        <f t="shared" si="160"/>
        <v>366577</v>
      </c>
      <c r="L153" s="308">
        <f t="shared" si="117"/>
        <v>65.413454675231975</v>
      </c>
      <c r="M153" s="37">
        <f t="shared" si="145"/>
        <v>193823</v>
      </c>
      <c r="N153" s="115">
        <f>+N193+N285</f>
        <v>0</v>
      </c>
      <c r="O153" s="115">
        <f t="shared" si="160"/>
        <v>192823</v>
      </c>
      <c r="P153" s="115">
        <f t="shared" si="160"/>
        <v>0</v>
      </c>
      <c r="Q153" s="115">
        <f t="shared" si="160"/>
        <v>192823</v>
      </c>
      <c r="R153" s="115">
        <f t="shared" si="160"/>
        <v>0</v>
      </c>
      <c r="S153" s="115">
        <f t="shared" si="160"/>
        <v>192823</v>
      </c>
      <c r="T153" s="115">
        <f t="shared" si="160"/>
        <v>0</v>
      </c>
      <c r="U153" s="115">
        <f t="shared" si="160"/>
        <v>192823</v>
      </c>
      <c r="V153" s="115">
        <f>+V193+V285</f>
        <v>0</v>
      </c>
      <c r="W153" s="115">
        <f t="shared" si="160"/>
        <v>192823</v>
      </c>
      <c r="X153" s="115">
        <f>+X193+X285</f>
        <v>0</v>
      </c>
      <c r="Y153" s="115">
        <f t="shared" si="160"/>
        <v>192823</v>
      </c>
      <c r="Z153" s="115">
        <f>+Z193+Z285</f>
        <v>0</v>
      </c>
      <c r="AA153" s="115">
        <f t="shared" si="160"/>
        <v>192823</v>
      </c>
      <c r="AB153" s="115">
        <f>+AB193+AB285</f>
        <v>0</v>
      </c>
      <c r="AC153" s="115">
        <f t="shared" si="160"/>
        <v>192823</v>
      </c>
      <c r="AD153" s="115">
        <f>+AD193+AD285</f>
        <v>0</v>
      </c>
      <c r="AE153" s="116">
        <f t="shared" si="160"/>
        <v>192823</v>
      </c>
      <c r="AF153" s="115">
        <f>+AF193+AF285</f>
        <v>322000</v>
      </c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</row>
    <row r="154" spans="1:191" ht="16.5" thickBot="1" x14ac:dyDescent="0.25">
      <c r="A154" s="40"/>
      <c r="B154" s="41"/>
      <c r="C154" s="41"/>
      <c r="D154" s="41" t="s">
        <v>118</v>
      </c>
      <c r="E154" s="41"/>
      <c r="F154" s="123"/>
      <c r="G154" s="114" t="s">
        <v>196</v>
      </c>
      <c r="H154" s="273">
        <f t="shared" ref="H154" si="161">+H320</f>
        <v>0</v>
      </c>
      <c r="I154" s="125">
        <f t="shared" ref="I154:AE154" si="162">+I320</f>
        <v>0</v>
      </c>
      <c r="J154" s="115">
        <f t="shared" si="162"/>
        <v>0</v>
      </c>
      <c r="K154" s="115">
        <f t="shared" si="162"/>
        <v>0</v>
      </c>
      <c r="L154" s="308">
        <v>0</v>
      </c>
      <c r="M154" s="37">
        <f t="shared" si="145"/>
        <v>0</v>
      </c>
      <c r="N154" s="115">
        <f t="shared" si="162"/>
        <v>0</v>
      </c>
      <c r="O154" s="115">
        <f t="shared" si="162"/>
        <v>0</v>
      </c>
      <c r="P154" s="115">
        <f t="shared" si="162"/>
        <v>0</v>
      </c>
      <c r="Q154" s="115">
        <f t="shared" si="162"/>
        <v>0</v>
      </c>
      <c r="R154" s="115">
        <f t="shared" si="162"/>
        <v>0</v>
      </c>
      <c r="S154" s="115">
        <f t="shared" si="162"/>
        <v>0</v>
      </c>
      <c r="T154" s="115">
        <f t="shared" si="162"/>
        <v>0</v>
      </c>
      <c r="U154" s="115">
        <f t="shared" si="162"/>
        <v>0</v>
      </c>
      <c r="V154" s="115">
        <f>+V320</f>
        <v>0</v>
      </c>
      <c r="W154" s="115">
        <f t="shared" si="162"/>
        <v>0</v>
      </c>
      <c r="X154" s="115">
        <f>+X320</f>
        <v>0</v>
      </c>
      <c r="Y154" s="115">
        <f t="shared" si="162"/>
        <v>0</v>
      </c>
      <c r="Z154" s="115">
        <f>+Z320</f>
        <v>0</v>
      </c>
      <c r="AA154" s="115">
        <f t="shared" si="162"/>
        <v>0</v>
      </c>
      <c r="AB154" s="115">
        <f>+AB320</f>
        <v>0</v>
      </c>
      <c r="AC154" s="115">
        <f t="shared" si="162"/>
        <v>0</v>
      </c>
      <c r="AD154" s="115">
        <f>+AD320</f>
        <v>0</v>
      </c>
      <c r="AE154" s="116">
        <f t="shared" si="162"/>
        <v>0</v>
      </c>
      <c r="AF154" s="115">
        <f>+AF320</f>
        <v>0</v>
      </c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</row>
    <row r="155" spans="1:191" ht="16.5" thickBot="1" x14ac:dyDescent="0.25">
      <c r="A155" s="40"/>
      <c r="B155" s="41"/>
      <c r="C155" s="41"/>
      <c r="D155" s="41" t="s">
        <v>119</v>
      </c>
      <c r="E155" s="41"/>
      <c r="F155" s="123"/>
      <c r="G155" s="114" t="s">
        <v>197</v>
      </c>
      <c r="H155" s="273">
        <f t="shared" ref="H155" si="163">+H223</f>
        <v>0</v>
      </c>
      <c r="I155" s="125">
        <f t="shared" ref="I155:AE155" si="164">+I223</f>
        <v>0</v>
      </c>
      <c r="J155" s="115">
        <f t="shared" si="164"/>
        <v>0</v>
      </c>
      <c r="K155" s="115">
        <f t="shared" si="164"/>
        <v>0</v>
      </c>
      <c r="L155" s="308">
        <v>0</v>
      </c>
      <c r="M155" s="37">
        <f t="shared" si="145"/>
        <v>0</v>
      </c>
      <c r="N155" s="115">
        <f t="shared" si="164"/>
        <v>0</v>
      </c>
      <c r="O155" s="115">
        <f t="shared" si="164"/>
        <v>0</v>
      </c>
      <c r="P155" s="115">
        <f t="shared" si="164"/>
        <v>0</v>
      </c>
      <c r="Q155" s="115">
        <f t="shared" si="164"/>
        <v>0</v>
      </c>
      <c r="R155" s="115">
        <f t="shared" si="164"/>
        <v>0</v>
      </c>
      <c r="S155" s="115">
        <f t="shared" si="164"/>
        <v>0</v>
      </c>
      <c r="T155" s="115">
        <f t="shared" si="164"/>
        <v>0</v>
      </c>
      <c r="U155" s="115">
        <f t="shared" si="164"/>
        <v>0</v>
      </c>
      <c r="V155" s="115">
        <f>+V223</f>
        <v>0</v>
      </c>
      <c r="W155" s="115">
        <f t="shared" si="164"/>
        <v>0</v>
      </c>
      <c r="X155" s="115">
        <f>+X223</f>
        <v>0</v>
      </c>
      <c r="Y155" s="115">
        <f t="shared" si="164"/>
        <v>0</v>
      </c>
      <c r="Z155" s="115">
        <f>+Z223</f>
        <v>0</v>
      </c>
      <c r="AA155" s="115">
        <f t="shared" si="164"/>
        <v>0</v>
      </c>
      <c r="AB155" s="115">
        <f>+AB223</f>
        <v>0</v>
      </c>
      <c r="AC155" s="115">
        <f t="shared" si="164"/>
        <v>0</v>
      </c>
      <c r="AD155" s="115">
        <f>+AD223</f>
        <v>0</v>
      </c>
      <c r="AE155" s="116">
        <f t="shared" si="164"/>
        <v>0</v>
      </c>
      <c r="AF155" s="115">
        <f>+AF223</f>
        <v>0</v>
      </c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</row>
    <row r="156" spans="1:191" ht="32.25" thickBot="1" x14ac:dyDescent="0.25">
      <c r="A156" s="40"/>
      <c r="B156" s="41"/>
      <c r="C156" s="41"/>
      <c r="D156" s="41">
        <v>51</v>
      </c>
      <c r="E156" s="41"/>
      <c r="F156" s="123"/>
      <c r="G156" s="114" t="s">
        <v>198</v>
      </c>
      <c r="H156" s="273">
        <f t="shared" ref="H156" si="165">+H225+H323</f>
        <v>2177000</v>
      </c>
      <c r="I156" s="125">
        <f t="shared" ref="I156:AE156" si="166">+I225+I323</f>
        <v>1709541</v>
      </c>
      <c r="J156" s="115">
        <f t="shared" si="166"/>
        <v>255683</v>
      </c>
      <c r="K156" s="115">
        <f t="shared" si="166"/>
        <v>1965224</v>
      </c>
      <c r="L156" s="308">
        <f t="shared" si="117"/>
        <v>90.272117593017924</v>
      </c>
      <c r="M156" s="37">
        <f t="shared" si="145"/>
        <v>211776</v>
      </c>
      <c r="N156" s="115">
        <f>+N225+N323</f>
        <v>0</v>
      </c>
      <c r="O156" s="115">
        <f t="shared" si="166"/>
        <v>211776</v>
      </c>
      <c r="P156" s="115">
        <f t="shared" si="166"/>
        <v>0</v>
      </c>
      <c r="Q156" s="115">
        <f t="shared" si="166"/>
        <v>211776</v>
      </c>
      <c r="R156" s="115">
        <f t="shared" si="166"/>
        <v>0</v>
      </c>
      <c r="S156" s="115">
        <f t="shared" si="166"/>
        <v>211776</v>
      </c>
      <c r="T156" s="115">
        <f t="shared" si="166"/>
        <v>0</v>
      </c>
      <c r="U156" s="115">
        <f t="shared" si="166"/>
        <v>211776</v>
      </c>
      <c r="V156" s="115">
        <f>+V225+V323</f>
        <v>0</v>
      </c>
      <c r="W156" s="115">
        <f t="shared" si="166"/>
        <v>211776</v>
      </c>
      <c r="X156" s="115">
        <f>+X225+X323</f>
        <v>0</v>
      </c>
      <c r="Y156" s="115">
        <f t="shared" si="166"/>
        <v>211776</v>
      </c>
      <c r="Z156" s="115">
        <f>+Z225+Z323</f>
        <v>0</v>
      </c>
      <c r="AA156" s="115">
        <f t="shared" si="166"/>
        <v>211776</v>
      </c>
      <c r="AB156" s="115">
        <f>+AB225+AB323</f>
        <v>0</v>
      </c>
      <c r="AC156" s="115">
        <f t="shared" si="166"/>
        <v>211776</v>
      </c>
      <c r="AD156" s="115">
        <f>+AD225+AD323</f>
        <v>0</v>
      </c>
      <c r="AE156" s="116">
        <f t="shared" si="166"/>
        <v>211776</v>
      </c>
      <c r="AF156" s="115">
        <f>+AF225+AF323</f>
        <v>9602000</v>
      </c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</row>
    <row r="157" spans="1:191" ht="32.25" thickBot="1" x14ac:dyDescent="0.25">
      <c r="A157" s="40"/>
      <c r="B157" s="41"/>
      <c r="C157" s="41"/>
      <c r="D157" s="41">
        <v>56</v>
      </c>
      <c r="E157" s="41"/>
      <c r="F157" s="123"/>
      <c r="G157" s="114" t="s">
        <v>199</v>
      </c>
      <c r="H157" s="273"/>
      <c r="I157" s="125"/>
      <c r="J157" s="115"/>
      <c r="K157" s="115"/>
      <c r="L157" s="308">
        <v>0</v>
      </c>
      <c r="M157" s="37">
        <f t="shared" si="145"/>
        <v>0</v>
      </c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>
        <f>+AD229</f>
        <v>0</v>
      </c>
      <c r="AE157" s="116">
        <f>+AD157+AC157</f>
        <v>0</v>
      </c>
      <c r="AF157" s="115">
        <f>+AF229</f>
        <v>0</v>
      </c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</row>
    <row r="158" spans="1:191" ht="16.5" thickBot="1" x14ac:dyDescent="0.25">
      <c r="A158" s="40"/>
      <c r="B158" s="41"/>
      <c r="C158" s="41"/>
      <c r="D158" s="41">
        <v>57</v>
      </c>
      <c r="E158" s="41"/>
      <c r="F158" s="123"/>
      <c r="G158" s="114" t="s">
        <v>200</v>
      </c>
      <c r="H158" s="273">
        <f t="shared" ref="H158" si="167">+H230+H328</f>
        <v>6161000</v>
      </c>
      <c r="I158" s="125">
        <f t="shared" ref="I158:AE158" si="168">+I230+I328</f>
        <v>4948425</v>
      </c>
      <c r="J158" s="115">
        <f t="shared" si="168"/>
        <v>791449</v>
      </c>
      <c r="K158" s="115">
        <f t="shared" si="168"/>
        <v>5739874</v>
      </c>
      <c r="L158" s="308">
        <f t="shared" si="117"/>
        <v>93.16464859600714</v>
      </c>
      <c r="M158" s="37">
        <f t="shared" si="145"/>
        <v>421126</v>
      </c>
      <c r="N158" s="115">
        <f>+N230+N328</f>
        <v>0</v>
      </c>
      <c r="O158" s="115">
        <f t="shared" si="168"/>
        <v>421126</v>
      </c>
      <c r="P158" s="115">
        <f t="shared" si="168"/>
        <v>0</v>
      </c>
      <c r="Q158" s="115">
        <f t="shared" si="168"/>
        <v>421126</v>
      </c>
      <c r="R158" s="115">
        <f t="shared" si="168"/>
        <v>0</v>
      </c>
      <c r="S158" s="115">
        <f t="shared" si="168"/>
        <v>421126</v>
      </c>
      <c r="T158" s="115">
        <f t="shared" si="168"/>
        <v>0</v>
      </c>
      <c r="U158" s="115">
        <f t="shared" si="168"/>
        <v>421126</v>
      </c>
      <c r="V158" s="115">
        <f>+V230+V328</f>
        <v>0</v>
      </c>
      <c r="W158" s="115">
        <f t="shared" si="168"/>
        <v>421126</v>
      </c>
      <c r="X158" s="115">
        <f>+X230+X328</f>
        <v>0</v>
      </c>
      <c r="Y158" s="115">
        <f t="shared" si="168"/>
        <v>421126</v>
      </c>
      <c r="Z158" s="115">
        <f>+Z230+Z328</f>
        <v>0</v>
      </c>
      <c r="AA158" s="115">
        <f t="shared" si="168"/>
        <v>421126</v>
      </c>
      <c r="AB158" s="115">
        <f>+AB230+AB328</f>
        <v>0</v>
      </c>
      <c r="AC158" s="115">
        <f t="shared" si="168"/>
        <v>421126</v>
      </c>
      <c r="AD158" s="115">
        <f>+AD230+AD328</f>
        <v>0</v>
      </c>
      <c r="AE158" s="116">
        <f t="shared" si="168"/>
        <v>421126</v>
      </c>
      <c r="AF158" s="115" t="e">
        <f>+AF230+AF328</f>
        <v>#REF!</v>
      </c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</row>
    <row r="159" spans="1:191" ht="16.5" thickBot="1" x14ac:dyDescent="0.25">
      <c r="A159" s="40"/>
      <c r="B159" s="41"/>
      <c r="C159" s="41"/>
      <c r="D159" s="41">
        <v>59</v>
      </c>
      <c r="E159" s="41"/>
      <c r="F159" s="123"/>
      <c r="G159" s="114" t="s">
        <v>201</v>
      </c>
      <c r="H159" s="273">
        <f>+H348</f>
        <v>72000</v>
      </c>
      <c r="I159" s="125">
        <f>+I348</f>
        <v>71654</v>
      </c>
      <c r="J159" s="125">
        <f t="shared" ref="J159:AF159" si="169">+J348</f>
        <v>0</v>
      </c>
      <c r="K159" s="125">
        <f t="shared" si="169"/>
        <v>71654</v>
      </c>
      <c r="L159" s="308">
        <f t="shared" si="117"/>
        <v>99.519444444444446</v>
      </c>
      <c r="M159" s="37">
        <f t="shared" si="145"/>
        <v>346</v>
      </c>
      <c r="N159" s="125">
        <f t="shared" si="169"/>
        <v>0</v>
      </c>
      <c r="O159" s="125">
        <f t="shared" si="169"/>
        <v>346</v>
      </c>
      <c r="P159" s="125">
        <f t="shared" si="169"/>
        <v>0</v>
      </c>
      <c r="Q159" s="125">
        <f t="shared" si="169"/>
        <v>346</v>
      </c>
      <c r="R159" s="125">
        <f t="shared" si="169"/>
        <v>0</v>
      </c>
      <c r="S159" s="125">
        <f t="shared" si="169"/>
        <v>346</v>
      </c>
      <c r="T159" s="125">
        <f t="shared" si="169"/>
        <v>0</v>
      </c>
      <c r="U159" s="125">
        <f t="shared" si="169"/>
        <v>346</v>
      </c>
      <c r="V159" s="125">
        <f t="shared" si="169"/>
        <v>0</v>
      </c>
      <c r="W159" s="125">
        <f t="shared" si="169"/>
        <v>346</v>
      </c>
      <c r="X159" s="125">
        <f t="shared" si="169"/>
        <v>0</v>
      </c>
      <c r="Y159" s="125">
        <f t="shared" si="169"/>
        <v>346</v>
      </c>
      <c r="Z159" s="125">
        <f t="shared" si="169"/>
        <v>0</v>
      </c>
      <c r="AA159" s="125">
        <f t="shared" si="169"/>
        <v>346</v>
      </c>
      <c r="AB159" s="125">
        <f t="shared" si="169"/>
        <v>0</v>
      </c>
      <c r="AC159" s="125">
        <f t="shared" si="169"/>
        <v>346</v>
      </c>
      <c r="AD159" s="125">
        <f t="shared" si="169"/>
        <v>0</v>
      </c>
      <c r="AE159" s="125">
        <f t="shared" si="169"/>
        <v>346</v>
      </c>
      <c r="AF159" s="125">
        <f t="shared" si="169"/>
        <v>0</v>
      </c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</row>
    <row r="160" spans="1:191" ht="16.5" thickBot="1" x14ac:dyDescent="0.25">
      <c r="A160" s="40"/>
      <c r="B160" s="41"/>
      <c r="C160" s="41"/>
      <c r="D160" s="41" t="s">
        <v>130</v>
      </c>
      <c r="E160" s="41"/>
      <c r="F160" s="123"/>
      <c r="G160" s="114" t="s">
        <v>202</v>
      </c>
      <c r="H160" s="273">
        <f t="shared" ref="H160:AE160" si="170">+H161</f>
        <v>9000</v>
      </c>
      <c r="I160" s="125">
        <f t="shared" si="170"/>
        <v>0</v>
      </c>
      <c r="J160" s="115">
        <f t="shared" si="170"/>
        <v>0</v>
      </c>
      <c r="K160" s="115">
        <f t="shared" si="170"/>
        <v>0</v>
      </c>
      <c r="L160" s="308">
        <f t="shared" si="117"/>
        <v>0</v>
      </c>
      <c r="M160" s="37">
        <f t="shared" si="145"/>
        <v>9000</v>
      </c>
      <c r="N160" s="115">
        <f t="shared" si="170"/>
        <v>0</v>
      </c>
      <c r="O160" s="115">
        <f t="shared" si="170"/>
        <v>9000</v>
      </c>
      <c r="P160" s="115">
        <f t="shared" si="170"/>
        <v>0</v>
      </c>
      <c r="Q160" s="115">
        <f t="shared" si="170"/>
        <v>9000</v>
      </c>
      <c r="R160" s="115">
        <f t="shared" si="170"/>
        <v>0</v>
      </c>
      <c r="S160" s="115">
        <f t="shared" si="170"/>
        <v>9000</v>
      </c>
      <c r="T160" s="115">
        <f t="shared" si="170"/>
        <v>0</v>
      </c>
      <c r="U160" s="115">
        <f t="shared" si="170"/>
        <v>9000</v>
      </c>
      <c r="V160" s="115">
        <f>+V161</f>
        <v>0</v>
      </c>
      <c r="W160" s="115">
        <f t="shared" si="170"/>
        <v>9000</v>
      </c>
      <c r="X160" s="115">
        <f>+X161</f>
        <v>0</v>
      </c>
      <c r="Y160" s="115">
        <f t="shared" si="170"/>
        <v>9000</v>
      </c>
      <c r="Z160" s="115">
        <f>+Z161</f>
        <v>0</v>
      </c>
      <c r="AA160" s="115">
        <f t="shared" si="170"/>
        <v>9000</v>
      </c>
      <c r="AB160" s="115">
        <f>+AB161</f>
        <v>0</v>
      </c>
      <c r="AC160" s="115">
        <f t="shared" si="170"/>
        <v>9000</v>
      </c>
      <c r="AD160" s="115">
        <f>+AD161</f>
        <v>0</v>
      </c>
      <c r="AE160" s="116">
        <f t="shared" si="170"/>
        <v>9000</v>
      </c>
      <c r="AF160" s="115">
        <f>+AF161</f>
        <v>0</v>
      </c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</row>
    <row r="161" spans="1:191" ht="16.5" thickBot="1" x14ac:dyDescent="0.25">
      <c r="A161" s="40"/>
      <c r="B161" s="41"/>
      <c r="C161" s="41"/>
      <c r="D161" s="41">
        <v>71</v>
      </c>
      <c r="E161" s="41"/>
      <c r="F161" s="123"/>
      <c r="G161" s="114" t="s">
        <v>203</v>
      </c>
      <c r="H161" s="273">
        <f t="shared" ref="H161" si="171">+H237+H350</f>
        <v>9000</v>
      </c>
      <c r="I161" s="125">
        <f t="shared" ref="I161:AF161" si="172">+I237+I350</f>
        <v>0</v>
      </c>
      <c r="J161" s="115">
        <f t="shared" si="172"/>
        <v>0</v>
      </c>
      <c r="K161" s="115">
        <f t="shared" si="172"/>
        <v>0</v>
      </c>
      <c r="L161" s="308">
        <f t="shared" si="117"/>
        <v>0</v>
      </c>
      <c r="M161" s="37">
        <f t="shared" si="145"/>
        <v>9000</v>
      </c>
      <c r="N161" s="115">
        <f t="shared" si="172"/>
        <v>0</v>
      </c>
      <c r="O161" s="115">
        <f t="shared" si="172"/>
        <v>9000</v>
      </c>
      <c r="P161" s="115">
        <f t="shared" si="172"/>
        <v>0</v>
      </c>
      <c r="Q161" s="115">
        <f t="shared" si="172"/>
        <v>9000</v>
      </c>
      <c r="R161" s="115">
        <f t="shared" si="172"/>
        <v>0</v>
      </c>
      <c r="S161" s="115">
        <f t="shared" si="172"/>
        <v>9000</v>
      </c>
      <c r="T161" s="115">
        <f t="shared" si="172"/>
        <v>0</v>
      </c>
      <c r="U161" s="115">
        <f t="shared" si="172"/>
        <v>9000</v>
      </c>
      <c r="V161" s="115">
        <f t="shared" si="172"/>
        <v>0</v>
      </c>
      <c r="W161" s="115">
        <f t="shared" si="172"/>
        <v>9000</v>
      </c>
      <c r="X161" s="115">
        <f t="shared" si="172"/>
        <v>0</v>
      </c>
      <c r="Y161" s="115">
        <f t="shared" si="172"/>
        <v>9000</v>
      </c>
      <c r="Z161" s="115">
        <f t="shared" si="172"/>
        <v>0</v>
      </c>
      <c r="AA161" s="115">
        <f t="shared" si="172"/>
        <v>9000</v>
      </c>
      <c r="AB161" s="115">
        <f t="shared" si="172"/>
        <v>0</v>
      </c>
      <c r="AC161" s="115">
        <f t="shared" si="172"/>
        <v>9000</v>
      </c>
      <c r="AD161" s="115">
        <f t="shared" si="172"/>
        <v>0</v>
      </c>
      <c r="AE161" s="116">
        <f t="shared" si="172"/>
        <v>9000</v>
      </c>
      <c r="AF161" s="115">
        <f t="shared" si="172"/>
        <v>0</v>
      </c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</row>
    <row r="162" spans="1:191" ht="16.5" thickBot="1" x14ac:dyDescent="0.25">
      <c r="A162" s="117"/>
      <c r="B162" s="103"/>
      <c r="C162" s="103"/>
      <c r="D162" s="103">
        <v>79</v>
      </c>
      <c r="E162" s="103"/>
      <c r="F162" s="132"/>
      <c r="G162" s="105" t="s">
        <v>204</v>
      </c>
      <c r="H162" s="275">
        <f t="shared" ref="H162:AE162" si="173">+H163</f>
        <v>0</v>
      </c>
      <c r="I162" s="133">
        <f t="shared" si="173"/>
        <v>0</v>
      </c>
      <c r="J162" s="119">
        <f t="shared" si="173"/>
        <v>0</v>
      </c>
      <c r="K162" s="119">
        <f t="shared" si="173"/>
        <v>0</v>
      </c>
      <c r="L162" s="308">
        <v>0</v>
      </c>
      <c r="M162" s="37">
        <f t="shared" si="145"/>
        <v>0</v>
      </c>
      <c r="N162" s="119">
        <f t="shared" si="173"/>
        <v>0</v>
      </c>
      <c r="O162" s="119">
        <f t="shared" si="173"/>
        <v>0</v>
      </c>
      <c r="P162" s="119">
        <f t="shared" si="173"/>
        <v>0</v>
      </c>
      <c r="Q162" s="119">
        <f t="shared" si="173"/>
        <v>0</v>
      </c>
      <c r="R162" s="119">
        <f t="shared" si="173"/>
        <v>0</v>
      </c>
      <c r="S162" s="119">
        <f t="shared" si="173"/>
        <v>0</v>
      </c>
      <c r="T162" s="119">
        <f t="shared" si="173"/>
        <v>0</v>
      </c>
      <c r="U162" s="119">
        <f t="shared" si="173"/>
        <v>0</v>
      </c>
      <c r="V162" s="119">
        <f>+V163</f>
        <v>0</v>
      </c>
      <c r="W162" s="119">
        <f t="shared" si="173"/>
        <v>0</v>
      </c>
      <c r="X162" s="119">
        <f>+X163</f>
        <v>0</v>
      </c>
      <c r="Y162" s="119">
        <f t="shared" si="173"/>
        <v>0</v>
      </c>
      <c r="Z162" s="119">
        <f>+Z163</f>
        <v>0</v>
      </c>
      <c r="AA162" s="119">
        <f t="shared" si="173"/>
        <v>0</v>
      </c>
      <c r="AB162" s="119">
        <f>+AB163</f>
        <v>0</v>
      </c>
      <c r="AC162" s="119">
        <f t="shared" si="173"/>
        <v>0</v>
      </c>
      <c r="AD162" s="119">
        <f>+AD163</f>
        <v>0</v>
      </c>
      <c r="AE162" s="120">
        <f t="shared" si="173"/>
        <v>0</v>
      </c>
      <c r="AF162" s="119">
        <f>+AF163</f>
        <v>0</v>
      </c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</row>
    <row r="163" spans="1:191" ht="16.5" thickBot="1" x14ac:dyDescent="0.25">
      <c r="A163" s="40"/>
      <c r="B163" s="41"/>
      <c r="C163" s="41"/>
      <c r="D163" s="41">
        <v>81</v>
      </c>
      <c r="E163" s="41"/>
      <c r="F163" s="123"/>
      <c r="G163" s="114" t="s">
        <v>205</v>
      </c>
      <c r="H163" s="273">
        <f t="shared" ref="H163" si="174">+H358</f>
        <v>0</v>
      </c>
      <c r="I163" s="125">
        <f t="shared" ref="I163:AE163" si="175">+I358</f>
        <v>0</v>
      </c>
      <c r="J163" s="115">
        <f t="shared" si="175"/>
        <v>0</v>
      </c>
      <c r="K163" s="115">
        <f t="shared" si="175"/>
        <v>0</v>
      </c>
      <c r="L163" s="308">
        <v>0</v>
      </c>
      <c r="M163" s="37">
        <f t="shared" si="145"/>
        <v>0</v>
      </c>
      <c r="N163" s="115">
        <f t="shared" si="175"/>
        <v>0</v>
      </c>
      <c r="O163" s="115">
        <f t="shared" si="175"/>
        <v>0</v>
      </c>
      <c r="P163" s="115">
        <f t="shared" si="175"/>
        <v>0</v>
      </c>
      <c r="Q163" s="115">
        <f t="shared" si="175"/>
        <v>0</v>
      </c>
      <c r="R163" s="115">
        <f t="shared" si="175"/>
        <v>0</v>
      </c>
      <c r="S163" s="115">
        <f t="shared" si="175"/>
        <v>0</v>
      </c>
      <c r="T163" s="115">
        <f t="shared" si="175"/>
        <v>0</v>
      </c>
      <c r="U163" s="115">
        <f t="shared" si="175"/>
        <v>0</v>
      </c>
      <c r="V163" s="115">
        <f>+V358</f>
        <v>0</v>
      </c>
      <c r="W163" s="115">
        <f t="shared" si="175"/>
        <v>0</v>
      </c>
      <c r="X163" s="115">
        <f>+X358</f>
        <v>0</v>
      </c>
      <c r="Y163" s="115">
        <f t="shared" si="175"/>
        <v>0</v>
      </c>
      <c r="Z163" s="115">
        <f>+Z358</f>
        <v>0</v>
      </c>
      <c r="AA163" s="115">
        <f t="shared" si="175"/>
        <v>0</v>
      </c>
      <c r="AB163" s="115">
        <f>+AB358</f>
        <v>0</v>
      </c>
      <c r="AC163" s="115">
        <f t="shared" si="175"/>
        <v>0</v>
      </c>
      <c r="AD163" s="115">
        <f>+AD358</f>
        <v>0</v>
      </c>
      <c r="AE163" s="116">
        <f t="shared" si="175"/>
        <v>0</v>
      </c>
      <c r="AF163" s="115">
        <f>+AF358</f>
        <v>0</v>
      </c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</row>
    <row r="164" spans="1:191" ht="32.25" thickBot="1" x14ac:dyDescent="0.25">
      <c r="A164" s="134"/>
      <c r="B164" s="135"/>
      <c r="C164" s="135"/>
      <c r="D164" s="135">
        <v>85</v>
      </c>
      <c r="E164" s="135"/>
      <c r="F164" s="136"/>
      <c r="G164" s="137" t="s">
        <v>206</v>
      </c>
      <c r="H164" s="276">
        <f t="shared" ref="H164" si="176">H245+H362</f>
        <v>0</v>
      </c>
      <c r="I164" s="138">
        <f t="shared" ref="I164:AF164" si="177">I245+I362</f>
        <v>-101809</v>
      </c>
      <c r="J164" s="138">
        <f t="shared" si="177"/>
        <v>-2007</v>
      </c>
      <c r="K164" s="138">
        <f t="shared" si="177"/>
        <v>-103816</v>
      </c>
      <c r="L164" s="308">
        <v>0</v>
      </c>
      <c r="M164" s="37">
        <f t="shared" si="145"/>
        <v>103816</v>
      </c>
      <c r="N164" s="138">
        <f t="shared" si="177"/>
        <v>0</v>
      </c>
      <c r="O164" s="138">
        <f t="shared" si="177"/>
        <v>103816</v>
      </c>
      <c r="P164" s="138">
        <f t="shared" si="177"/>
        <v>0</v>
      </c>
      <c r="Q164" s="138">
        <f t="shared" si="177"/>
        <v>103816</v>
      </c>
      <c r="R164" s="138">
        <f t="shared" si="177"/>
        <v>0</v>
      </c>
      <c r="S164" s="138">
        <f t="shared" si="177"/>
        <v>103816</v>
      </c>
      <c r="T164" s="138">
        <f t="shared" si="177"/>
        <v>0</v>
      </c>
      <c r="U164" s="138">
        <f t="shared" si="177"/>
        <v>103816</v>
      </c>
      <c r="V164" s="138">
        <f t="shared" si="177"/>
        <v>0</v>
      </c>
      <c r="W164" s="138">
        <f t="shared" si="177"/>
        <v>103816</v>
      </c>
      <c r="X164" s="138">
        <f t="shared" si="177"/>
        <v>0</v>
      </c>
      <c r="Y164" s="138">
        <f t="shared" si="177"/>
        <v>103816</v>
      </c>
      <c r="Z164" s="138">
        <f t="shared" si="177"/>
        <v>0</v>
      </c>
      <c r="AA164" s="138">
        <f t="shared" si="177"/>
        <v>103816</v>
      </c>
      <c r="AB164" s="138">
        <f t="shared" si="177"/>
        <v>0</v>
      </c>
      <c r="AC164" s="138">
        <f t="shared" si="177"/>
        <v>103816</v>
      </c>
      <c r="AD164" s="138">
        <f t="shared" si="177"/>
        <v>0</v>
      </c>
      <c r="AE164" s="139">
        <f t="shared" si="177"/>
        <v>103816</v>
      </c>
      <c r="AF164" s="138">
        <f t="shared" si="177"/>
        <v>0</v>
      </c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</row>
    <row r="165" spans="1:191" s="1" customFormat="1" ht="18.75" thickBot="1" x14ac:dyDescent="0.3">
      <c r="A165" s="357" t="s">
        <v>207</v>
      </c>
      <c r="B165" s="358"/>
      <c r="C165" s="358"/>
      <c r="D165" s="358"/>
      <c r="E165" s="358"/>
      <c r="F165" s="359"/>
      <c r="G165" s="140" t="s">
        <v>208</v>
      </c>
      <c r="H165" s="267">
        <f t="shared" ref="H165" si="178">H166+H237+H245</f>
        <v>205600</v>
      </c>
      <c r="I165" s="98">
        <f t="shared" ref="I165:AE165" si="179">I166+I237+I245</f>
        <v>94645</v>
      </c>
      <c r="J165" s="141">
        <f t="shared" si="179"/>
        <v>26545</v>
      </c>
      <c r="K165" s="141">
        <f t="shared" si="179"/>
        <v>121190</v>
      </c>
      <c r="L165" s="308">
        <f t="shared" si="117"/>
        <v>58.944552529182879</v>
      </c>
      <c r="M165" s="37">
        <f t="shared" si="145"/>
        <v>84410</v>
      </c>
      <c r="N165" s="141">
        <f t="shared" si="179"/>
        <v>0</v>
      </c>
      <c r="O165" s="141">
        <f t="shared" si="179"/>
        <v>84410</v>
      </c>
      <c r="P165" s="141">
        <f t="shared" si="179"/>
        <v>0</v>
      </c>
      <c r="Q165" s="141">
        <f t="shared" si="179"/>
        <v>84410</v>
      </c>
      <c r="R165" s="141">
        <f t="shared" si="179"/>
        <v>0</v>
      </c>
      <c r="S165" s="141">
        <f t="shared" si="179"/>
        <v>84410</v>
      </c>
      <c r="T165" s="141">
        <f t="shared" si="179"/>
        <v>0</v>
      </c>
      <c r="U165" s="141">
        <f t="shared" si="179"/>
        <v>84410</v>
      </c>
      <c r="V165" s="141">
        <f>V166+V237+V245</f>
        <v>0</v>
      </c>
      <c r="W165" s="141">
        <f t="shared" si="179"/>
        <v>84410</v>
      </c>
      <c r="X165" s="141">
        <f>X166+X237+X245</f>
        <v>0</v>
      </c>
      <c r="Y165" s="141">
        <f t="shared" si="179"/>
        <v>84410</v>
      </c>
      <c r="Z165" s="141">
        <f>Z166+Z237+Z245</f>
        <v>0</v>
      </c>
      <c r="AA165" s="141">
        <f t="shared" si="179"/>
        <v>84410</v>
      </c>
      <c r="AB165" s="141">
        <f>AB166+AB237+AB245</f>
        <v>0</v>
      </c>
      <c r="AC165" s="141">
        <f t="shared" si="179"/>
        <v>84410</v>
      </c>
      <c r="AD165" s="141">
        <f>AD166+AD237+AD245</f>
        <v>0</v>
      </c>
      <c r="AE165" s="142">
        <f t="shared" si="179"/>
        <v>84410</v>
      </c>
      <c r="AF165" s="141">
        <f>AF166+AF237+AF245</f>
        <v>69000</v>
      </c>
      <c r="AG165" s="143"/>
      <c r="AH165" s="143"/>
      <c r="AI165" s="143"/>
      <c r="AJ165" s="143"/>
      <c r="AK165" s="143"/>
      <c r="AL165" s="143"/>
      <c r="AM165" s="143"/>
      <c r="AN165" s="143"/>
      <c r="AO165" s="143"/>
      <c r="AP165" s="143"/>
      <c r="AQ165" s="143"/>
      <c r="AR165" s="143"/>
      <c r="AS165" s="143"/>
      <c r="AT165" s="143"/>
      <c r="AU165" s="143"/>
      <c r="AV165" s="143"/>
      <c r="AW165" s="143"/>
      <c r="AX165" s="143"/>
      <c r="AY165" s="143"/>
      <c r="AZ165" s="143"/>
      <c r="BA165" s="143"/>
      <c r="BB165" s="143"/>
      <c r="BC165" s="143"/>
      <c r="BD165" s="143"/>
      <c r="BE165" s="143"/>
      <c r="BF165" s="143"/>
      <c r="BG165" s="143"/>
      <c r="BH165" s="143"/>
      <c r="BI165" s="143"/>
      <c r="BJ165" s="143"/>
      <c r="BK165" s="143"/>
      <c r="BL165" s="143"/>
      <c r="BM165" s="143"/>
      <c r="BN165" s="143"/>
      <c r="BO165" s="143"/>
      <c r="BP165" s="143"/>
      <c r="BQ165" s="143"/>
      <c r="BR165" s="143"/>
      <c r="BS165" s="143"/>
      <c r="BT165" s="143"/>
      <c r="BU165" s="143"/>
      <c r="BV165" s="143"/>
      <c r="BW165" s="143"/>
      <c r="BX165" s="143"/>
      <c r="BY165" s="143"/>
      <c r="BZ165" s="143"/>
      <c r="CA165" s="143"/>
      <c r="CB165" s="143"/>
      <c r="CC165" s="143"/>
      <c r="CD165" s="58"/>
      <c r="CE165" s="58"/>
      <c r="CF165" s="58"/>
      <c r="CG165" s="58"/>
      <c r="CH165" s="58"/>
      <c r="CI165" s="58"/>
      <c r="CJ165" s="58"/>
      <c r="CK165" s="58"/>
      <c r="CL165" s="58"/>
      <c r="CM165" s="58"/>
      <c r="CN165" s="58"/>
      <c r="CO165" s="58"/>
      <c r="CP165" s="58"/>
      <c r="CQ165" s="58"/>
      <c r="CR165" s="58"/>
      <c r="CS165" s="58"/>
      <c r="CT165" s="58"/>
      <c r="CU165" s="58"/>
      <c r="CV165" s="58"/>
      <c r="CW165" s="58"/>
      <c r="CX165" s="58"/>
      <c r="CY165" s="58"/>
      <c r="CZ165" s="58"/>
      <c r="DA165" s="58"/>
      <c r="DB165" s="58"/>
      <c r="DC165" s="58"/>
      <c r="DD165" s="58"/>
      <c r="DE165" s="58"/>
      <c r="DF165" s="58"/>
      <c r="DG165" s="58"/>
      <c r="DH165" s="58"/>
      <c r="DI165" s="58"/>
      <c r="DJ165" s="58"/>
      <c r="DK165" s="58"/>
      <c r="DL165" s="58"/>
      <c r="DM165" s="58"/>
      <c r="DN165" s="58"/>
      <c r="DO165" s="58"/>
      <c r="DP165" s="58"/>
      <c r="DQ165" s="58"/>
      <c r="DR165" s="58"/>
      <c r="DS165" s="58"/>
      <c r="DT165" s="58"/>
      <c r="DU165" s="58"/>
      <c r="DV165" s="58"/>
      <c r="DW165" s="58"/>
      <c r="DX165" s="58"/>
      <c r="DY165" s="58"/>
      <c r="DZ165" s="58"/>
      <c r="EA165" s="58"/>
      <c r="EB165" s="58"/>
      <c r="EC165" s="58"/>
      <c r="ED165" s="58"/>
      <c r="EE165" s="58"/>
      <c r="EF165" s="58"/>
      <c r="EG165" s="58"/>
      <c r="EH165" s="58"/>
      <c r="EI165" s="58"/>
      <c r="EJ165" s="58"/>
      <c r="EK165" s="58"/>
      <c r="EL165" s="58"/>
      <c r="EM165" s="58"/>
      <c r="EN165" s="58"/>
      <c r="EO165" s="58"/>
      <c r="EP165" s="58"/>
      <c r="EQ165" s="58"/>
      <c r="ER165" s="58"/>
      <c r="ES165" s="58"/>
      <c r="ET165" s="58"/>
      <c r="EU165" s="58"/>
      <c r="EV165" s="58"/>
      <c r="EW165" s="58"/>
      <c r="EX165" s="58"/>
      <c r="EY165" s="58"/>
      <c r="EZ165" s="58"/>
      <c r="FA165" s="58"/>
      <c r="FB165" s="58"/>
      <c r="FC165" s="58"/>
      <c r="FD165" s="58"/>
      <c r="FE165" s="58"/>
      <c r="FF165" s="58"/>
      <c r="FG165" s="58"/>
      <c r="FH165" s="58"/>
      <c r="FI165" s="58"/>
      <c r="FJ165" s="58"/>
      <c r="FK165" s="58"/>
      <c r="FL165" s="58"/>
      <c r="FM165" s="58"/>
      <c r="FN165" s="58"/>
      <c r="FO165" s="58"/>
      <c r="FP165" s="58"/>
      <c r="FQ165" s="58"/>
      <c r="FR165" s="58"/>
      <c r="FS165" s="58"/>
      <c r="FT165" s="58"/>
      <c r="FU165" s="58"/>
      <c r="FV165" s="58"/>
      <c r="FW165" s="58"/>
      <c r="FX165" s="58"/>
      <c r="FY165" s="58"/>
      <c r="FZ165" s="58"/>
      <c r="GA165" s="58"/>
      <c r="GB165" s="58"/>
      <c r="GC165" s="58"/>
      <c r="GD165" s="58"/>
      <c r="GE165" s="58"/>
      <c r="GF165" s="58"/>
      <c r="GG165" s="58"/>
      <c r="GH165" s="58"/>
      <c r="GI165" s="58"/>
    </row>
    <row r="166" spans="1:191" ht="16.5" thickBot="1" x14ac:dyDescent="0.25">
      <c r="A166" s="40"/>
      <c r="B166" s="41"/>
      <c r="C166" s="41"/>
      <c r="D166" s="41" t="s">
        <v>37</v>
      </c>
      <c r="E166" s="41"/>
      <c r="F166" s="42"/>
      <c r="G166" s="124" t="s">
        <v>89</v>
      </c>
      <c r="H166" s="270">
        <f>H167+H193+H223+H225+H230+H235</f>
        <v>196600</v>
      </c>
      <c r="I166" s="113">
        <f>I167+I193+I223+I225+I230+I235</f>
        <v>94857</v>
      </c>
      <c r="J166" s="113">
        <f t="shared" ref="J166:AF166" si="180">J167+J193+J223+J225+J230+J235</f>
        <v>26545</v>
      </c>
      <c r="K166" s="113">
        <f t="shared" si="180"/>
        <v>121402</v>
      </c>
      <c r="L166" s="308">
        <f t="shared" si="117"/>
        <v>61.750762970498471</v>
      </c>
      <c r="M166" s="37">
        <f t="shared" si="145"/>
        <v>75198</v>
      </c>
      <c r="N166" s="113">
        <f t="shared" si="180"/>
        <v>0</v>
      </c>
      <c r="O166" s="113">
        <f t="shared" si="180"/>
        <v>75198</v>
      </c>
      <c r="P166" s="113">
        <f t="shared" si="180"/>
        <v>0</v>
      </c>
      <c r="Q166" s="113">
        <f t="shared" si="180"/>
        <v>75198</v>
      </c>
      <c r="R166" s="113">
        <f t="shared" si="180"/>
        <v>0</v>
      </c>
      <c r="S166" s="113">
        <f t="shared" si="180"/>
        <v>75198</v>
      </c>
      <c r="T166" s="113">
        <f t="shared" si="180"/>
        <v>0</v>
      </c>
      <c r="U166" s="113">
        <f t="shared" si="180"/>
        <v>75198</v>
      </c>
      <c r="V166" s="113">
        <f t="shared" si="180"/>
        <v>0</v>
      </c>
      <c r="W166" s="113">
        <f t="shared" si="180"/>
        <v>75198</v>
      </c>
      <c r="X166" s="113">
        <f t="shared" si="180"/>
        <v>0</v>
      </c>
      <c r="Y166" s="113">
        <f t="shared" si="180"/>
        <v>75198</v>
      </c>
      <c r="Z166" s="113">
        <f t="shared" si="180"/>
        <v>0</v>
      </c>
      <c r="AA166" s="113">
        <f t="shared" si="180"/>
        <v>75198</v>
      </c>
      <c r="AB166" s="113">
        <f t="shared" si="180"/>
        <v>0</v>
      </c>
      <c r="AC166" s="113">
        <f t="shared" si="180"/>
        <v>75198</v>
      </c>
      <c r="AD166" s="113">
        <f t="shared" si="180"/>
        <v>0</v>
      </c>
      <c r="AE166" s="113">
        <f t="shared" si="180"/>
        <v>75198</v>
      </c>
      <c r="AF166" s="113">
        <f t="shared" si="180"/>
        <v>69000</v>
      </c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</row>
    <row r="167" spans="1:191" ht="16.5" thickBot="1" x14ac:dyDescent="0.25">
      <c r="A167" s="40"/>
      <c r="B167" s="41"/>
      <c r="C167" s="41"/>
      <c r="D167" s="41" t="s">
        <v>116</v>
      </c>
      <c r="E167" s="41"/>
      <c r="F167" s="42"/>
      <c r="G167" s="124" t="s">
        <v>91</v>
      </c>
      <c r="H167" s="270">
        <f t="shared" ref="H167" si="181">H168+H186</f>
        <v>0</v>
      </c>
      <c r="I167" s="113">
        <f t="shared" ref="I167:AE167" si="182">I168+I186</f>
        <v>0</v>
      </c>
      <c r="J167" s="115">
        <f t="shared" si="182"/>
        <v>0</v>
      </c>
      <c r="K167" s="115">
        <f t="shared" si="182"/>
        <v>0</v>
      </c>
      <c r="L167" s="308">
        <v>0</v>
      </c>
      <c r="M167" s="37">
        <f t="shared" si="145"/>
        <v>0</v>
      </c>
      <c r="N167" s="115">
        <f t="shared" si="182"/>
        <v>0</v>
      </c>
      <c r="O167" s="115">
        <f t="shared" si="182"/>
        <v>0</v>
      </c>
      <c r="P167" s="115">
        <f t="shared" si="182"/>
        <v>0</v>
      </c>
      <c r="Q167" s="115">
        <f t="shared" si="182"/>
        <v>0</v>
      </c>
      <c r="R167" s="115">
        <f t="shared" si="182"/>
        <v>0</v>
      </c>
      <c r="S167" s="115">
        <f t="shared" si="182"/>
        <v>0</v>
      </c>
      <c r="T167" s="115">
        <f t="shared" si="182"/>
        <v>0</v>
      </c>
      <c r="U167" s="115">
        <f t="shared" si="182"/>
        <v>0</v>
      </c>
      <c r="V167" s="115">
        <f>V168+V186</f>
        <v>0</v>
      </c>
      <c r="W167" s="115">
        <f t="shared" si="182"/>
        <v>0</v>
      </c>
      <c r="X167" s="115">
        <f>X168+X186</f>
        <v>0</v>
      </c>
      <c r="Y167" s="115">
        <f t="shared" si="182"/>
        <v>0</v>
      </c>
      <c r="Z167" s="115">
        <f>Z168+Z186</f>
        <v>0</v>
      </c>
      <c r="AA167" s="115">
        <f t="shared" si="182"/>
        <v>0</v>
      </c>
      <c r="AB167" s="115">
        <f>AB168+AB186</f>
        <v>0</v>
      </c>
      <c r="AC167" s="115">
        <f t="shared" si="182"/>
        <v>0</v>
      </c>
      <c r="AD167" s="115">
        <f>AD168+AD186</f>
        <v>0</v>
      </c>
      <c r="AE167" s="116">
        <f t="shared" si="182"/>
        <v>0</v>
      </c>
      <c r="AF167" s="115">
        <f>AF168+AF186</f>
        <v>0</v>
      </c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</row>
    <row r="168" spans="1:191" ht="16.5" thickBot="1" x14ac:dyDescent="0.25">
      <c r="A168" s="40"/>
      <c r="B168" s="41"/>
      <c r="C168" s="41"/>
      <c r="D168" s="41"/>
      <c r="E168" s="41" t="s">
        <v>37</v>
      </c>
      <c r="F168" s="42"/>
      <c r="G168" s="114" t="s">
        <v>137</v>
      </c>
      <c r="H168" s="270">
        <f t="shared" ref="H168" si="183">SUM(H169:H185)</f>
        <v>0</v>
      </c>
      <c r="I168" s="113">
        <f t="shared" ref="I168:AE168" si="184">SUM(I169:I185)</f>
        <v>0</v>
      </c>
      <c r="J168" s="115">
        <f t="shared" si="184"/>
        <v>0</v>
      </c>
      <c r="K168" s="115">
        <f t="shared" si="184"/>
        <v>0</v>
      </c>
      <c r="L168" s="308">
        <v>0</v>
      </c>
      <c r="M168" s="37">
        <f t="shared" si="145"/>
        <v>0</v>
      </c>
      <c r="N168" s="115">
        <f t="shared" si="184"/>
        <v>0</v>
      </c>
      <c r="O168" s="115">
        <f t="shared" si="184"/>
        <v>0</v>
      </c>
      <c r="P168" s="115">
        <f t="shared" si="184"/>
        <v>0</v>
      </c>
      <c r="Q168" s="115">
        <f t="shared" si="184"/>
        <v>0</v>
      </c>
      <c r="R168" s="115">
        <f t="shared" si="184"/>
        <v>0</v>
      </c>
      <c r="S168" s="115">
        <f t="shared" si="184"/>
        <v>0</v>
      </c>
      <c r="T168" s="115">
        <f t="shared" si="184"/>
        <v>0</v>
      </c>
      <c r="U168" s="115">
        <f t="shared" si="184"/>
        <v>0</v>
      </c>
      <c r="V168" s="115">
        <f>SUM(V169:V185)</f>
        <v>0</v>
      </c>
      <c r="W168" s="115">
        <f t="shared" si="184"/>
        <v>0</v>
      </c>
      <c r="X168" s="115">
        <f>SUM(X169:X185)</f>
        <v>0</v>
      </c>
      <c r="Y168" s="115">
        <f t="shared" si="184"/>
        <v>0</v>
      </c>
      <c r="Z168" s="115">
        <f>SUM(Z169:Z185)</f>
        <v>0</v>
      </c>
      <c r="AA168" s="115">
        <f t="shared" si="184"/>
        <v>0</v>
      </c>
      <c r="AB168" s="115">
        <f>SUM(AB169:AB185)</f>
        <v>0</v>
      </c>
      <c r="AC168" s="115">
        <f t="shared" si="184"/>
        <v>0</v>
      </c>
      <c r="AD168" s="115">
        <f>SUM(AD169:AD185)</f>
        <v>0</v>
      </c>
      <c r="AE168" s="116">
        <f t="shared" si="184"/>
        <v>0</v>
      </c>
      <c r="AF168" s="115">
        <f>SUM(AF169:AF185)</f>
        <v>0</v>
      </c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</row>
    <row r="169" spans="1:191" ht="16.5" thickBot="1" x14ac:dyDescent="0.25">
      <c r="A169" s="59"/>
      <c r="B169" s="60"/>
      <c r="C169" s="60"/>
      <c r="D169" s="60"/>
      <c r="E169" s="60"/>
      <c r="F169" s="61" t="s">
        <v>37</v>
      </c>
      <c r="G169" s="127" t="s">
        <v>138</v>
      </c>
      <c r="H169" s="277"/>
      <c r="I169" s="144"/>
      <c r="J169" s="62"/>
      <c r="K169" s="62">
        <f>I169+J169</f>
        <v>0</v>
      </c>
      <c r="L169" s="308">
        <v>0</v>
      </c>
      <c r="M169" s="37">
        <f t="shared" si="145"/>
        <v>0</v>
      </c>
      <c r="N169" s="74"/>
      <c r="O169" s="74">
        <f t="shared" ref="O169:O185" si="185">M169+N169</f>
        <v>0</v>
      </c>
      <c r="P169" s="74"/>
      <c r="Q169" s="74">
        <f>O169+P169</f>
        <v>0</v>
      </c>
      <c r="R169" s="74"/>
      <c r="S169" s="74">
        <f>R169+Q169</f>
        <v>0</v>
      </c>
      <c r="T169" s="74"/>
      <c r="U169" s="74">
        <f>S169+T169</f>
        <v>0</v>
      </c>
      <c r="V169" s="74"/>
      <c r="W169" s="74">
        <f>U169+V169</f>
        <v>0</v>
      </c>
      <c r="X169" s="74"/>
      <c r="Y169" s="74">
        <f>W169+X169</f>
        <v>0</v>
      </c>
      <c r="Z169" s="74"/>
      <c r="AA169" s="74">
        <f>Y169+Z169</f>
        <v>0</v>
      </c>
      <c r="AB169" s="52"/>
      <c r="AC169" s="74">
        <f>AA169+AB169</f>
        <v>0</v>
      </c>
      <c r="AD169" s="74"/>
      <c r="AE169" s="130">
        <f>AC169+AD169</f>
        <v>0</v>
      </c>
      <c r="AF169" s="7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</row>
    <row r="170" spans="1:191" ht="16.5" thickBot="1" x14ac:dyDescent="0.25">
      <c r="A170" s="59"/>
      <c r="B170" s="60"/>
      <c r="C170" s="60"/>
      <c r="D170" s="60"/>
      <c r="E170" s="60"/>
      <c r="F170" s="61" t="s">
        <v>35</v>
      </c>
      <c r="G170" s="127" t="s">
        <v>139</v>
      </c>
      <c r="H170" s="277"/>
      <c r="I170" s="144"/>
      <c r="J170" s="62"/>
      <c r="K170" s="62">
        <f>I170+J170</f>
        <v>0</v>
      </c>
      <c r="L170" s="308">
        <v>0</v>
      </c>
      <c r="M170" s="37">
        <f t="shared" si="145"/>
        <v>0</v>
      </c>
      <c r="N170" s="74"/>
      <c r="O170" s="74">
        <f t="shared" si="185"/>
        <v>0</v>
      </c>
      <c r="P170" s="74"/>
      <c r="Q170" s="74">
        <f>O170+P170</f>
        <v>0</v>
      </c>
      <c r="R170" s="74"/>
      <c r="S170" s="74">
        <f>R170+Q170</f>
        <v>0</v>
      </c>
      <c r="T170" s="74"/>
      <c r="U170" s="74">
        <f>S170+T170</f>
        <v>0</v>
      </c>
      <c r="V170" s="74"/>
      <c r="W170" s="74">
        <f>U170+V170</f>
        <v>0</v>
      </c>
      <c r="X170" s="74"/>
      <c r="Y170" s="74">
        <f>W170+X170</f>
        <v>0</v>
      </c>
      <c r="Z170" s="74"/>
      <c r="AA170" s="74">
        <f>Y170+Z170</f>
        <v>0</v>
      </c>
      <c r="AB170" s="52"/>
      <c r="AC170" s="74">
        <f>AA170+AB170</f>
        <v>0</v>
      </c>
      <c r="AD170" s="74"/>
      <c r="AE170" s="130">
        <f>AC170+AD170</f>
        <v>0</v>
      </c>
      <c r="AF170" s="7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</row>
    <row r="171" spans="1:191" ht="16.5" thickBot="1" x14ac:dyDescent="0.25">
      <c r="A171" s="59"/>
      <c r="B171" s="60"/>
      <c r="C171" s="60"/>
      <c r="D171" s="60"/>
      <c r="E171" s="60"/>
      <c r="F171" s="61" t="s">
        <v>54</v>
      </c>
      <c r="G171" s="127" t="s">
        <v>140</v>
      </c>
      <c r="H171" s="277"/>
      <c r="I171" s="144"/>
      <c r="J171" s="62"/>
      <c r="K171" s="62">
        <f>I171+J171</f>
        <v>0</v>
      </c>
      <c r="L171" s="308">
        <v>0</v>
      </c>
      <c r="M171" s="37">
        <f t="shared" si="145"/>
        <v>0</v>
      </c>
      <c r="N171" s="74"/>
      <c r="O171" s="74">
        <f t="shared" si="185"/>
        <v>0</v>
      </c>
      <c r="P171" s="74"/>
      <c r="Q171" s="74">
        <f>O171+P171</f>
        <v>0</v>
      </c>
      <c r="R171" s="74"/>
      <c r="S171" s="74">
        <f>R171+Q171</f>
        <v>0</v>
      </c>
      <c r="T171" s="74"/>
      <c r="U171" s="74">
        <f>S171+T171</f>
        <v>0</v>
      </c>
      <c r="V171" s="74"/>
      <c r="W171" s="74">
        <f>U171+V171</f>
        <v>0</v>
      </c>
      <c r="X171" s="74"/>
      <c r="Y171" s="74">
        <f>W171+X171</f>
        <v>0</v>
      </c>
      <c r="Z171" s="74"/>
      <c r="AA171" s="74">
        <f>Y171+Z171</f>
        <v>0</v>
      </c>
      <c r="AB171" s="52"/>
      <c r="AC171" s="74">
        <f>AA171+AB171</f>
        <v>0</v>
      </c>
      <c r="AD171" s="74"/>
      <c r="AE171" s="130">
        <f>AC171+AD171</f>
        <v>0</v>
      </c>
      <c r="AF171" s="7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</row>
    <row r="172" spans="1:191" ht="16.5" thickBot="1" x14ac:dyDescent="0.25">
      <c r="A172" s="59"/>
      <c r="B172" s="60"/>
      <c r="C172" s="60"/>
      <c r="D172" s="60"/>
      <c r="E172" s="60"/>
      <c r="F172" s="61" t="s">
        <v>24</v>
      </c>
      <c r="G172" s="127" t="s">
        <v>141</v>
      </c>
      <c r="H172" s="277"/>
      <c r="I172" s="144"/>
      <c r="J172" s="62"/>
      <c r="K172" s="62">
        <f>I172+J172</f>
        <v>0</v>
      </c>
      <c r="L172" s="308">
        <v>0</v>
      </c>
      <c r="M172" s="37">
        <f t="shared" si="145"/>
        <v>0</v>
      </c>
      <c r="N172" s="74"/>
      <c r="O172" s="74">
        <f t="shared" si="185"/>
        <v>0</v>
      </c>
      <c r="P172" s="74"/>
      <c r="Q172" s="74">
        <f>O172+P172</f>
        <v>0</v>
      </c>
      <c r="R172" s="74"/>
      <c r="S172" s="74">
        <f>R172+Q172</f>
        <v>0</v>
      </c>
      <c r="T172" s="74"/>
      <c r="U172" s="74">
        <f>S172+T172</f>
        <v>0</v>
      </c>
      <c r="V172" s="74"/>
      <c r="W172" s="74">
        <f>U172+V172</f>
        <v>0</v>
      </c>
      <c r="X172" s="74"/>
      <c r="Y172" s="74">
        <f>W172+X172</f>
        <v>0</v>
      </c>
      <c r="Z172" s="74"/>
      <c r="AA172" s="74">
        <f>Y172+Z172</f>
        <v>0</v>
      </c>
      <c r="AB172" s="52"/>
      <c r="AC172" s="74">
        <f>AA172+AB172</f>
        <v>0</v>
      </c>
      <c r="AD172" s="74"/>
      <c r="AE172" s="130">
        <f>AC172+AD172</f>
        <v>0</v>
      </c>
      <c r="AF172" s="7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</row>
    <row r="173" spans="1:191" ht="20.100000000000001" customHeight="1" thickBot="1" x14ac:dyDescent="0.25">
      <c r="A173" s="59"/>
      <c r="B173" s="60"/>
      <c r="C173" s="60"/>
      <c r="D173" s="60"/>
      <c r="E173" s="60"/>
      <c r="F173" s="61"/>
      <c r="G173" s="127" t="s">
        <v>142</v>
      </c>
      <c r="H173" s="277"/>
      <c r="I173" s="144"/>
      <c r="J173" s="62"/>
      <c r="K173" s="62"/>
      <c r="L173" s="308">
        <v>0</v>
      </c>
      <c r="M173" s="37">
        <f t="shared" si="145"/>
        <v>0</v>
      </c>
      <c r="N173" s="74"/>
      <c r="O173" s="74">
        <f t="shared" si="185"/>
        <v>0</v>
      </c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52"/>
      <c r="AC173" s="74"/>
      <c r="AD173" s="74"/>
      <c r="AE173" s="130"/>
      <c r="AF173" s="7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</row>
    <row r="174" spans="1:191" ht="16.5" thickBot="1" x14ac:dyDescent="0.25">
      <c r="A174" s="59"/>
      <c r="B174" s="60"/>
      <c r="C174" s="60"/>
      <c r="D174" s="60"/>
      <c r="E174" s="60"/>
      <c r="F174" s="61" t="s">
        <v>39</v>
      </c>
      <c r="G174" s="127" t="s">
        <v>143</v>
      </c>
      <c r="H174" s="277"/>
      <c r="I174" s="144"/>
      <c r="J174" s="62"/>
      <c r="K174" s="62">
        <f>I174+J174</f>
        <v>0</v>
      </c>
      <c r="L174" s="308">
        <v>0</v>
      </c>
      <c r="M174" s="37">
        <f t="shared" si="145"/>
        <v>0</v>
      </c>
      <c r="N174" s="74"/>
      <c r="O174" s="74">
        <f t="shared" si="185"/>
        <v>0</v>
      </c>
      <c r="P174" s="74"/>
      <c r="Q174" s="74">
        <f>O174+P174</f>
        <v>0</v>
      </c>
      <c r="R174" s="74"/>
      <c r="S174" s="74">
        <f>R174+Q174</f>
        <v>0</v>
      </c>
      <c r="T174" s="74"/>
      <c r="U174" s="74">
        <f>S174+T174</f>
        <v>0</v>
      </c>
      <c r="V174" s="74"/>
      <c r="W174" s="74">
        <f>U174+V174</f>
        <v>0</v>
      </c>
      <c r="X174" s="74"/>
      <c r="Y174" s="74">
        <f>W174+X174</f>
        <v>0</v>
      </c>
      <c r="Z174" s="74"/>
      <c r="AA174" s="74">
        <f>Y174+Z174</f>
        <v>0</v>
      </c>
      <c r="AB174" s="52"/>
      <c r="AC174" s="74">
        <f>AA174+AB174</f>
        <v>0</v>
      </c>
      <c r="AD174" s="74"/>
      <c r="AE174" s="130">
        <f>AC174+AD174</f>
        <v>0</v>
      </c>
      <c r="AF174" s="7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</row>
    <row r="175" spans="1:191" ht="16.5" thickBot="1" x14ac:dyDescent="0.25">
      <c r="A175" s="59"/>
      <c r="B175" s="60"/>
      <c r="C175" s="60"/>
      <c r="D175" s="60"/>
      <c r="E175" s="60"/>
      <c r="F175" s="61" t="s">
        <v>163</v>
      </c>
      <c r="G175" s="127" t="s">
        <v>144</v>
      </c>
      <c r="H175" s="277"/>
      <c r="I175" s="144"/>
      <c r="J175" s="62"/>
      <c r="K175" s="62">
        <f>I175+J175</f>
        <v>0</v>
      </c>
      <c r="L175" s="308">
        <v>0</v>
      </c>
      <c r="M175" s="37">
        <f t="shared" si="145"/>
        <v>0</v>
      </c>
      <c r="N175" s="74"/>
      <c r="O175" s="74">
        <f t="shared" si="185"/>
        <v>0</v>
      </c>
      <c r="P175" s="74"/>
      <c r="Q175" s="74">
        <f>O175+P175</f>
        <v>0</v>
      </c>
      <c r="R175" s="74"/>
      <c r="S175" s="74">
        <f>R175+Q175</f>
        <v>0</v>
      </c>
      <c r="T175" s="74"/>
      <c r="U175" s="74">
        <f>S175+T175</f>
        <v>0</v>
      </c>
      <c r="V175" s="74"/>
      <c r="W175" s="74">
        <f>U175+V175</f>
        <v>0</v>
      </c>
      <c r="X175" s="74"/>
      <c r="Y175" s="74">
        <f>W175+X175</f>
        <v>0</v>
      </c>
      <c r="Z175" s="74"/>
      <c r="AA175" s="74">
        <f>Y175+Z175</f>
        <v>0</v>
      </c>
      <c r="AB175" s="52"/>
      <c r="AC175" s="74">
        <f>AA175+AB175</f>
        <v>0</v>
      </c>
      <c r="AD175" s="74"/>
      <c r="AE175" s="130">
        <f>AC175+AD175</f>
        <v>0</v>
      </c>
      <c r="AF175" s="7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</row>
    <row r="176" spans="1:191" ht="16.5" thickBot="1" x14ac:dyDescent="0.25">
      <c r="A176" s="59"/>
      <c r="B176" s="60"/>
      <c r="C176" s="60"/>
      <c r="D176" s="60"/>
      <c r="E176" s="60"/>
      <c r="F176" s="61" t="s">
        <v>145</v>
      </c>
      <c r="G176" s="127" t="s">
        <v>146</v>
      </c>
      <c r="H176" s="277"/>
      <c r="I176" s="144"/>
      <c r="J176" s="62"/>
      <c r="K176" s="62">
        <f>I176+J176</f>
        <v>0</v>
      </c>
      <c r="L176" s="308">
        <v>0</v>
      </c>
      <c r="M176" s="37">
        <f t="shared" si="145"/>
        <v>0</v>
      </c>
      <c r="N176" s="74"/>
      <c r="O176" s="74">
        <f t="shared" si="185"/>
        <v>0</v>
      </c>
      <c r="P176" s="74"/>
      <c r="Q176" s="74">
        <f>O176+P176</f>
        <v>0</v>
      </c>
      <c r="R176" s="74"/>
      <c r="S176" s="74">
        <f>R176+Q176</f>
        <v>0</v>
      </c>
      <c r="T176" s="74"/>
      <c r="U176" s="74">
        <f>S176+T176</f>
        <v>0</v>
      </c>
      <c r="V176" s="74"/>
      <c r="W176" s="74">
        <f>U176+V176</f>
        <v>0</v>
      </c>
      <c r="X176" s="74"/>
      <c r="Y176" s="74">
        <f>W176+X176</f>
        <v>0</v>
      </c>
      <c r="Z176" s="74"/>
      <c r="AA176" s="74">
        <f>Y176+Z176</f>
        <v>0</v>
      </c>
      <c r="AB176" s="52"/>
      <c r="AC176" s="74">
        <f>AA176+AB176</f>
        <v>0</v>
      </c>
      <c r="AD176" s="74"/>
      <c r="AE176" s="130">
        <f>AC176+AD176</f>
        <v>0</v>
      </c>
      <c r="AF176" s="7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</row>
    <row r="177" spans="1:191" ht="16.5" thickBot="1" x14ac:dyDescent="0.25">
      <c r="A177" s="59"/>
      <c r="B177" s="60"/>
      <c r="C177" s="60"/>
      <c r="D177" s="60"/>
      <c r="E177" s="60"/>
      <c r="F177" s="61" t="s">
        <v>147</v>
      </c>
      <c r="G177" s="127" t="s">
        <v>148</v>
      </c>
      <c r="H177" s="277"/>
      <c r="I177" s="144"/>
      <c r="J177" s="62"/>
      <c r="K177" s="62">
        <f>I177+J177</f>
        <v>0</v>
      </c>
      <c r="L177" s="308">
        <v>0</v>
      </c>
      <c r="M177" s="37">
        <f t="shared" si="145"/>
        <v>0</v>
      </c>
      <c r="N177" s="74"/>
      <c r="O177" s="74">
        <f t="shared" si="185"/>
        <v>0</v>
      </c>
      <c r="P177" s="74"/>
      <c r="Q177" s="74">
        <f>O177+P177</f>
        <v>0</v>
      </c>
      <c r="R177" s="74"/>
      <c r="S177" s="74">
        <f>R177+Q177</f>
        <v>0</v>
      </c>
      <c r="T177" s="74"/>
      <c r="U177" s="74">
        <f>S177+T177</f>
        <v>0</v>
      </c>
      <c r="V177" s="74"/>
      <c r="W177" s="74">
        <f>U177+V177</f>
        <v>0</v>
      </c>
      <c r="X177" s="74"/>
      <c r="Y177" s="74">
        <f>W177+X177</f>
        <v>0</v>
      </c>
      <c r="Z177" s="74"/>
      <c r="AA177" s="74">
        <f>Y177+Z177</f>
        <v>0</v>
      </c>
      <c r="AB177" s="52"/>
      <c r="AC177" s="74">
        <f>AA177+AB177</f>
        <v>0</v>
      </c>
      <c r="AD177" s="74"/>
      <c r="AE177" s="130">
        <f>AC177+AD177</f>
        <v>0</v>
      </c>
      <c r="AF177" s="7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</row>
    <row r="178" spans="1:191" ht="26.1" customHeight="1" thickBot="1" x14ac:dyDescent="0.25">
      <c r="A178" s="59"/>
      <c r="B178" s="60"/>
      <c r="C178" s="60"/>
      <c r="D178" s="60"/>
      <c r="E178" s="60"/>
      <c r="F178" s="61"/>
      <c r="G178" s="127" t="s">
        <v>149</v>
      </c>
      <c r="H178" s="277"/>
      <c r="I178" s="144"/>
      <c r="J178" s="62"/>
      <c r="K178" s="62"/>
      <c r="L178" s="308">
        <v>0</v>
      </c>
      <c r="M178" s="37">
        <f t="shared" si="145"/>
        <v>0</v>
      </c>
      <c r="N178" s="74"/>
      <c r="O178" s="74">
        <f t="shared" si="185"/>
        <v>0</v>
      </c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52"/>
      <c r="AC178" s="74"/>
      <c r="AD178" s="74"/>
      <c r="AE178" s="130"/>
      <c r="AF178" s="7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</row>
    <row r="179" spans="1:191" ht="16.5" thickBot="1" x14ac:dyDescent="0.25">
      <c r="A179" s="59"/>
      <c r="B179" s="60"/>
      <c r="C179" s="60"/>
      <c r="D179" s="60"/>
      <c r="E179" s="60"/>
      <c r="F179" s="61"/>
      <c r="G179" s="127" t="s">
        <v>150</v>
      </c>
      <c r="H179" s="277"/>
      <c r="I179" s="144"/>
      <c r="J179" s="62"/>
      <c r="K179" s="62"/>
      <c r="L179" s="308">
        <v>0</v>
      </c>
      <c r="M179" s="37">
        <f t="shared" si="145"/>
        <v>0</v>
      </c>
      <c r="N179" s="74"/>
      <c r="O179" s="74">
        <f t="shared" si="185"/>
        <v>0</v>
      </c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52"/>
      <c r="AC179" s="74"/>
      <c r="AD179" s="74"/>
      <c r="AE179" s="130"/>
      <c r="AF179" s="7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</row>
    <row r="180" spans="1:191" ht="16.5" thickBot="1" x14ac:dyDescent="0.25">
      <c r="A180" s="59"/>
      <c r="B180" s="60"/>
      <c r="C180" s="60"/>
      <c r="D180" s="60"/>
      <c r="E180" s="60"/>
      <c r="F180" s="61">
        <v>12</v>
      </c>
      <c r="G180" s="127" t="s">
        <v>151</v>
      </c>
      <c r="H180" s="277"/>
      <c r="I180" s="144"/>
      <c r="J180" s="62"/>
      <c r="K180" s="62">
        <f>I180+J180</f>
        <v>0</v>
      </c>
      <c r="L180" s="308">
        <v>0</v>
      </c>
      <c r="M180" s="37">
        <f t="shared" si="145"/>
        <v>0</v>
      </c>
      <c r="N180" s="74"/>
      <c r="O180" s="74">
        <f t="shared" si="185"/>
        <v>0</v>
      </c>
      <c r="P180" s="74"/>
      <c r="Q180" s="74">
        <f>O180+P180</f>
        <v>0</v>
      </c>
      <c r="R180" s="74"/>
      <c r="S180" s="74">
        <f>R180+Q180</f>
        <v>0</v>
      </c>
      <c r="T180" s="74"/>
      <c r="U180" s="74">
        <f>S180+T180</f>
        <v>0</v>
      </c>
      <c r="V180" s="74"/>
      <c r="W180" s="74">
        <f>U180+V180</f>
        <v>0</v>
      </c>
      <c r="X180" s="74"/>
      <c r="Y180" s="74">
        <f>W180+X180</f>
        <v>0</v>
      </c>
      <c r="Z180" s="74"/>
      <c r="AA180" s="74">
        <f>Y180+Z180</f>
        <v>0</v>
      </c>
      <c r="AB180" s="52"/>
      <c r="AC180" s="74">
        <f>AA180+AB180</f>
        <v>0</v>
      </c>
      <c r="AD180" s="74"/>
      <c r="AE180" s="130">
        <f>AC180+AD180</f>
        <v>0</v>
      </c>
      <c r="AF180" s="7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</row>
    <row r="181" spans="1:191" ht="16.5" thickBot="1" x14ac:dyDescent="0.25">
      <c r="A181" s="59"/>
      <c r="B181" s="60"/>
      <c r="C181" s="60"/>
      <c r="D181" s="60"/>
      <c r="E181" s="60"/>
      <c r="F181" s="61">
        <v>13</v>
      </c>
      <c r="G181" s="127" t="s">
        <v>152</v>
      </c>
      <c r="H181" s="277"/>
      <c r="I181" s="144"/>
      <c r="J181" s="62"/>
      <c r="K181" s="62">
        <f>I181+J181</f>
        <v>0</v>
      </c>
      <c r="L181" s="308">
        <v>0</v>
      </c>
      <c r="M181" s="37">
        <f t="shared" si="145"/>
        <v>0</v>
      </c>
      <c r="N181" s="74"/>
      <c r="O181" s="74">
        <f t="shared" si="185"/>
        <v>0</v>
      </c>
      <c r="P181" s="74"/>
      <c r="Q181" s="74">
        <f>O181+P181</f>
        <v>0</v>
      </c>
      <c r="R181" s="74"/>
      <c r="S181" s="74">
        <f>R181+Q181</f>
        <v>0</v>
      </c>
      <c r="T181" s="74"/>
      <c r="U181" s="74">
        <f>S181+T181</f>
        <v>0</v>
      </c>
      <c r="V181" s="74"/>
      <c r="W181" s="74">
        <f>U181+V181</f>
        <v>0</v>
      </c>
      <c r="X181" s="74"/>
      <c r="Y181" s="74">
        <f>W181+X181</f>
        <v>0</v>
      </c>
      <c r="Z181" s="74"/>
      <c r="AA181" s="74">
        <f>Y181+Z181</f>
        <v>0</v>
      </c>
      <c r="AB181" s="52"/>
      <c r="AC181" s="74">
        <f>AA181+AB181</f>
        <v>0</v>
      </c>
      <c r="AD181" s="74"/>
      <c r="AE181" s="130">
        <f>AC181+AD181</f>
        <v>0</v>
      </c>
      <c r="AF181" s="7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</row>
    <row r="182" spans="1:191" ht="16.5" thickBot="1" x14ac:dyDescent="0.25">
      <c r="A182" s="59"/>
      <c r="B182" s="60"/>
      <c r="C182" s="60"/>
      <c r="D182" s="60"/>
      <c r="E182" s="60"/>
      <c r="F182" s="61"/>
      <c r="G182" s="127" t="s">
        <v>153</v>
      </c>
      <c r="H182" s="277"/>
      <c r="I182" s="144"/>
      <c r="J182" s="62"/>
      <c r="K182" s="62"/>
      <c r="L182" s="308">
        <v>0</v>
      </c>
      <c r="M182" s="37">
        <f t="shared" si="145"/>
        <v>0</v>
      </c>
      <c r="N182" s="74"/>
      <c r="O182" s="74">
        <f t="shared" si="185"/>
        <v>0</v>
      </c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52"/>
      <c r="AC182" s="74"/>
      <c r="AD182" s="74"/>
      <c r="AE182" s="130"/>
      <c r="AF182" s="7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</row>
    <row r="183" spans="1:191" ht="16.5" thickBot="1" x14ac:dyDescent="0.25">
      <c r="A183" s="59"/>
      <c r="B183" s="60"/>
      <c r="C183" s="60"/>
      <c r="D183" s="60"/>
      <c r="E183" s="60"/>
      <c r="F183" s="61"/>
      <c r="G183" s="127" t="s">
        <v>154</v>
      </c>
      <c r="H183" s="277"/>
      <c r="I183" s="144"/>
      <c r="J183" s="62"/>
      <c r="K183" s="62"/>
      <c r="L183" s="308">
        <v>0</v>
      </c>
      <c r="M183" s="37">
        <f t="shared" si="145"/>
        <v>0</v>
      </c>
      <c r="N183" s="74"/>
      <c r="O183" s="74">
        <f t="shared" si="185"/>
        <v>0</v>
      </c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52"/>
      <c r="AC183" s="74"/>
      <c r="AD183" s="74"/>
      <c r="AE183" s="130"/>
      <c r="AF183" s="7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</row>
    <row r="184" spans="1:191" ht="16.5" thickBot="1" x14ac:dyDescent="0.25">
      <c r="A184" s="59"/>
      <c r="B184" s="60"/>
      <c r="C184" s="60"/>
      <c r="D184" s="60"/>
      <c r="E184" s="60"/>
      <c r="F184" s="61"/>
      <c r="G184" s="127" t="s">
        <v>155</v>
      </c>
      <c r="H184" s="277"/>
      <c r="I184" s="144"/>
      <c r="J184" s="62"/>
      <c r="K184" s="62"/>
      <c r="L184" s="308">
        <v>0</v>
      </c>
      <c r="M184" s="37">
        <f t="shared" si="145"/>
        <v>0</v>
      </c>
      <c r="N184" s="74"/>
      <c r="O184" s="74">
        <f t="shared" si="185"/>
        <v>0</v>
      </c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52"/>
      <c r="AC184" s="74"/>
      <c r="AD184" s="74"/>
      <c r="AE184" s="130"/>
      <c r="AF184" s="7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</row>
    <row r="185" spans="1:191" ht="16.5" thickBot="1" x14ac:dyDescent="0.25">
      <c r="A185" s="59"/>
      <c r="B185" s="60"/>
      <c r="C185" s="60"/>
      <c r="D185" s="60"/>
      <c r="E185" s="60"/>
      <c r="F185" s="61" t="s">
        <v>118</v>
      </c>
      <c r="G185" s="127" t="s">
        <v>156</v>
      </c>
      <c r="H185" s="277"/>
      <c r="I185" s="144"/>
      <c r="J185" s="62"/>
      <c r="K185" s="62">
        <f>I185+J185</f>
        <v>0</v>
      </c>
      <c r="L185" s="308">
        <v>0</v>
      </c>
      <c r="M185" s="37">
        <f t="shared" si="145"/>
        <v>0</v>
      </c>
      <c r="N185" s="74"/>
      <c r="O185" s="74">
        <f t="shared" si="185"/>
        <v>0</v>
      </c>
      <c r="P185" s="74"/>
      <c r="Q185" s="74">
        <f>O185+P185</f>
        <v>0</v>
      </c>
      <c r="R185" s="74"/>
      <c r="S185" s="74">
        <f>R185+Q185</f>
        <v>0</v>
      </c>
      <c r="T185" s="74"/>
      <c r="U185" s="74">
        <f>S185+T185</f>
        <v>0</v>
      </c>
      <c r="V185" s="74"/>
      <c r="W185" s="74">
        <f>U185+V185</f>
        <v>0</v>
      </c>
      <c r="X185" s="74"/>
      <c r="Y185" s="74">
        <f>W185+X185</f>
        <v>0</v>
      </c>
      <c r="Z185" s="74"/>
      <c r="AA185" s="74">
        <f>Y185+Z185</f>
        <v>0</v>
      </c>
      <c r="AB185" s="52"/>
      <c r="AC185" s="74">
        <f>AA185+AB185</f>
        <v>0</v>
      </c>
      <c r="AD185" s="74"/>
      <c r="AE185" s="130">
        <f>AC185+AD185</f>
        <v>0</v>
      </c>
      <c r="AF185" s="7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</row>
    <row r="186" spans="1:191" ht="16.5" thickBot="1" x14ac:dyDescent="0.25">
      <c r="A186" s="40"/>
      <c r="B186" s="41"/>
      <c r="C186" s="41"/>
      <c r="D186" s="41"/>
      <c r="E186" s="41" t="s">
        <v>54</v>
      </c>
      <c r="F186" s="42"/>
      <c r="G186" s="114" t="s">
        <v>157</v>
      </c>
      <c r="H186" s="270">
        <f t="shared" ref="H186" si="186">H187+H188+H189+H190+H191+H192</f>
        <v>0</v>
      </c>
      <c r="I186" s="113">
        <f t="shared" ref="I186:AE186" si="187">I187+I188+I189+I190+I191+I192</f>
        <v>0</v>
      </c>
      <c r="J186" s="115">
        <f t="shared" si="187"/>
        <v>0</v>
      </c>
      <c r="K186" s="115">
        <f t="shared" si="187"/>
        <v>0</v>
      </c>
      <c r="L186" s="308">
        <v>0</v>
      </c>
      <c r="M186" s="37">
        <f t="shared" si="145"/>
        <v>0</v>
      </c>
      <c r="N186" s="115">
        <f t="shared" si="187"/>
        <v>0</v>
      </c>
      <c r="O186" s="115">
        <f t="shared" si="187"/>
        <v>0</v>
      </c>
      <c r="P186" s="115">
        <f t="shared" si="187"/>
        <v>0</v>
      </c>
      <c r="Q186" s="115">
        <f t="shared" si="187"/>
        <v>0</v>
      </c>
      <c r="R186" s="115">
        <f t="shared" si="187"/>
        <v>0</v>
      </c>
      <c r="S186" s="115">
        <f t="shared" si="187"/>
        <v>0</v>
      </c>
      <c r="T186" s="115">
        <f t="shared" si="187"/>
        <v>0</v>
      </c>
      <c r="U186" s="115">
        <f t="shared" si="187"/>
        <v>0</v>
      </c>
      <c r="V186" s="115">
        <f>V187+V188+V189+V190+V191+V192</f>
        <v>0</v>
      </c>
      <c r="W186" s="115">
        <f t="shared" si="187"/>
        <v>0</v>
      </c>
      <c r="X186" s="115">
        <f>X187+X188+X189+X190+X191+X192</f>
        <v>0</v>
      </c>
      <c r="Y186" s="115">
        <f t="shared" si="187"/>
        <v>0</v>
      </c>
      <c r="Z186" s="115">
        <f>Z187+Z188+Z189+Z190+Z191+Z192</f>
        <v>0</v>
      </c>
      <c r="AA186" s="115">
        <f t="shared" si="187"/>
        <v>0</v>
      </c>
      <c r="AB186" s="115">
        <f>AB187+AB188+AB189+AB190+AB191+AB192</f>
        <v>0</v>
      </c>
      <c r="AC186" s="115">
        <f t="shared" si="187"/>
        <v>0</v>
      </c>
      <c r="AD186" s="115">
        <f>AD187+AD188+AD189+AD190+AD191+AD192</f>
        <v>0</v>
      </c>
      <c r="AE186" s="116">
        <f t="shared" si="187"/>
        <v>0</v>
      </c>
      <c r="AF186" s="115">
        <f>AF187+AF188+AF189+AF190+AF191+AF192</f>
        <v>0</v>
      </c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</row>
    <row r="187" spans="1:191" ht="16.5" thickBot="1" x14ac:dyDescent="0.25">
      <c r="A187" s="59"/>
      <c r="B187" s="60"/>
      <c r="C187" s="60"/>
      <c r="D187" s="60"/>
      <c r="E187" s="60"/>
      <c r="F187" s="61" t="s">
        <v>37</v>
      </c>
      <c r="G187" s="127" t="s">
        <v>158</v>
      </c>
      <c r="H187" s="277"/>
      <c r="I187" s="144"/>
      <c r="J187" s="62"/>
      <c r="K187" s="62">
        <f t="shared" ref="K187:K192" si="188">I187+J187</f>
        <v>0</v>
      </c>
      <c r="L187" s="308">
        <v>0</v>
      </c>
      <c r="M187" s="37">
        <f t="shared" si="145"/>
        <v>0</v>
      </c>
      <c r="N187" s="74"/>
      <c r="O187" s="74">
        <f t="shared" ref="O187:O192" si="189">M187+N187</f>
        <v>0</v>
      </c>
      <c r="P187" s="74"/>
      <c r="Q187" s="74">
        <f t="shared" ref="Q187:Q192" si="190">O187+P187</f>
        <v>0</v>
      </c>
      <c r="R187" s="74"/>
      <c r="S187" s="74">
        <f t="shared" ref="S187:S192" si="191">R187+Q187</f>
        <v>0</v>
      </c>
      <c r="T187" s="74"/>
      <c r="U187" s="74">
        <f t="shared" ref="U187:U192" si="192">S187+T187</f>
        <v>0</v>
      </c>
      <c r="V187" s="74"/>
      <c r="W187" s="74">
        <f t="shared" ref="W187:W192" si="193">U187+V187</f>
        <v>0</v>
      </c>
      <c r="X187" s="74"/>
      <c r="Y187" s="74">
        <f t="shared" ref="Y187:Y192" si="194">W187+X187</f>
        <v>0</v>
      </c>
      <c r="Z187" s="74"/>
      <c r="AA187" s="74">
        <f t="shared" ref="AA187:AA192" si="195">Y187+Z187</f>
        <v>0</v>
      </c>
      <c r="AB187" s="52"/>
      <c r="AC187" s="74">
        <f t="shared" ref="AC187:AC192" si="196">AA187+AB187</f>
        <v>0</v>
      </c>
      <c r="AD187" s="74"/>
      <c r="AE187" s="130">
        <f t="shared" ref="AE187:AE192" si="197">AC187+AD187</f>
        <v>0</v>
      </c>
      <c r="AF187" s="7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</row>
    <row r="188" spans="1:191" ht="16.5" thickBot="1" x14ac:dyDescent="0.25">
      <c r="A188" s="59"/>
      <c r="B188" s="60"/>
      <c r="C188" s="60"/>
      <c r="D188" s="60"/>
      <c r="E188" s="60"/>
      <c r="F188" s="61" t="s">
        <v>35</v>
      </c>
      <c r="G188" s="127" t="s">
        <v>159</v>
      </c>
      <c r="H188" s="277"/>
      <c r="I188" s="144"/>
      <c r="J188" s="62"/>
      <c r="K188" s="62">
        <f t="shared" si="188"/>
        <v>0</v>
      </c>
      <c r="L188" s="308">
        <v>0</v>
      </c>
      <c r="M188" s="37">
        <f t="shared" si="145"/>
        <v>0</v>
      </c>
      <c r="N188" s="74"/>
      <c r="O188" s="74">
        <f t="shared" si="189"/>
        <v>0</v>
      </c>
      <c r="P188" s="74"/>
      <c r="Q188" s="74">
        <f t="shared" si="190"/>
        <v>0</v>
      </c>
      <c r="R188" s="74"/>
      <c r="S188" s="74">
        <f t="shared" si="191"/>
        <v>0</v>
      </c>
      <c r="T188" s="74"/>
      <c r="U188" s="74">
        <f t="shared" si="192"/>
        <v>0</v>
      </c>
      <c r="V188" s="74"/>
      <c r="W188" s="74">
        <f t="shared" si="193"/>
        <v>0</v>
      </c>
      <c r="X188" s="74"/>
      <c r="Y188" s="74">
        <f t="shared" si="194"/>
        <v>0</v>
      </c>
      <c r="Z188" s="74"/>
      <c r="AA188" s="74">
        <f t="shared" si="195"/>
        <v>0</v>
      </c>
      <c r="AB188" s="52"/>
      <c r="AC188" s="74">
        <f t="shared" si="196"/>
        <v>0</v>
      </c>
      <c r="AD188" s="74"/>
      <c r="AE188" s="130">
        <f t="shared" si="197"/>
        <v>0</v>
      </c>
      <c r="AF188" s="7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</row>
    <row r="189" spans="1:191" ht="16.5" thickBot="1" x14ac:dyDescent="0.25">
      <c r="A189" s="59"/>
      <c r="B189" s="60"/>
      <c r="C189" s="60"/>
      <c r="D189" s="60"/>
      <c r="E189" s="60"/>
      <c r="F189" s="61" t="s">
        <v>54</v>
      </c>
      <c r="G189" s="127" t="s">
        <v>160</v>
      </c>
      <c r="H189" s="277"/>
      <c r="I189" s="144"/>
      <c r="J189" s="62"/>
      <c r="K189" s="62">
        <f t="shared" si="188"/>
        <v>0</v>
      </c>
      <c r="L189" s="308">
        <v>0</v>
      </c>
      <c r="M189" s="37">
        <f t="shared" si="145"/>
        <v>0</v>
      </c>
      <c r="N189" s="74"/>
      <c r="O189" s="74">
        <f t="shared" si="189"/>
        <v>0</v>
      </c>
      <c r="P189" s="74"/>
      <c r="Q189" s="74">
        <f t="shared" si="190"/>
        <v>0</v>
      </c>
      <c r="R189" s="74"/>
      <c r="S189" s="74">
        <f t="shared" si="191"/>
        <v>0</v>
      </c>
      <c r="T189" s="74"/>
      <c r="U189" s="74">
        <f t="shared" si="192"/>
        <v>0</v>
      </c>
      <c r="V189" s="74"/>
      <c r="W189" s="74">
        <f t="shared" si="193"/>
        <v>0</v>
      </c>
      <c r="X189" s="74"/>
      <c r="Y189" s="74">
        <f t="shared" si="194"/>
        <v>0</v>
      </c>
      <c r="Z189" s="74"/>
      <c r="AA189" s="74">
        <f t="shared" si="195"/>
        <v>0</v>
      </c>
      <c r="AB189" s="52"/>
      <c r="AC189" s="74">
        <f t="shared" si="196"/>
        <v>0</v>
      </c>
      <c r="AD189" s="74"/>
      <c r="AE189" s="130">
        <f t="shared" si="197"/>
        <v>0</v>
      </c>
      <c r="AF189" s="7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</row>
    <row r="190" spans="1:191" ht="30" customHeight="1" thickBot="1" x14ac:dyDescent="0.25">
      <c r="A190" s="59"/>
      <c r="B190" s="60"/>
      <c r="C190" s="60"/>
      <c r="D190" s="60"/>
      <c r="E190" s="60"/>
      <c r="F190" s="61" t="s">
        <v>24</v>
      </c>
      <c r="G190" s="127" t="s">
        <v>161</v>
      </c>
      <c r="H190" s="277"/>
      <c r="I190" s="144"/>
      <c r="J190" s="62"/>
      <c r="K190" s="62">
        <f t="shared" si="188"/>
        <v>0</v>
      </c>
      <c r="L190" s="308">
        <v>0</v>
      </c>
      <c r="M190" s="37">
        <f t="shared" si="145"/>
        <v>0</v>
      </c>
      <c r="N190" s="74"/>
      <c r="O190" s="74">
        <f t="shared" si="189"/>
        <v>0</v>
      </c>
      <c r="P190" s="74"/>
      <c r="Q190" s="74">
        <f t="shared" si="190"/>
        <v>0</v>
      </c>
      <c r="R190" s="74"/>
      <c r="S190" s="74">
        <f t="shared" si="191"/>
        <v>0</v>
      </c>
      <c r="T190" s="74"/>
      <c r="U190" s="74">
        <f t="shared" si="192"/>
        <v>0</v>
      </c>
      <c r="V190" s="74"/>
      <c r="W190" s="74">
        <f t="shared" si="193"/>
        <v>0</v>
      </c>
      <c r="X190" s="74"/>
      <c r="Y190" s="74">
        <f t="shared" si="194"/>
        <v>0</v>
      </c>
      <c r="Z190" s="74"/>
      <c r="AA190" s="74">
        <f t="shared" si="195"/>
        <v>0</v>
      </c>
      <c r="AB190" s="52"/>
      <c r="AC190" s="74">
        <f t="shared" si="196"/>
        <v>0</v>
      </c>
      <c r="AD190" s="74"/>
      <c r="AE190" s="130">
        <f t="shared" si="197"/>
        <v>0</v>
      </c>
      <c r="AF190" s="7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</row>
    <row r="191" spans="1:191" ht="30" customHeight="1" thickBot="1" x14ac:dyDescent="0.25">
      <c r="A191" s="59"/>
      <c r="B191" s="60"/>
      <c r="C191" s="60"/>
      <c r="D191" s="60"/>
      <c r="E191" s="60"/>
      <c r="F191" s="61" t="s">
        <v>39</v>
      </c>
      <c r="G191" s="127" t="s">
        <v>162</v>
      </c>
      <c r="H191" s="277"/>
      <c r="I191" s="144"/>
      <c r="J191" s="62"/>
      <c r="K191" s="62">
        <f t="shared" si="188"/>
        <v>0</v>
      </c>
      <c r="L191" s="308">
        <v>0</v>
      </c>
      <c r="M191" s="37">
        <f t="shared" si="145"/>
        <v>0</v>
      </c>
      <c r="N191" s="74"/>
      <c r="O191" s="74">
        <f t="shared" si="189"/>
        <v>0</v>
      </c>
      <c r="P191" s="74"/>
      <c r="Q191" s="74">
        <f t="shared" si="190"/>
        <v>0</v>
      </c>
      <c r="R191" s="74"/>
      <c r="S191" s="74">
        <f t="shared" si="191"/>
        <v>0</v>
      </c>
      <c r="T191" s="74"/>
      <c r="U191" s="74">
        <f t="shared" si="192"/>
        <v>0</v>
      </c>
      <c r="V191" s="74"/>
      <c r="W191" s="74">
        <f t="shared" si="193"/>
        <v>0</v>
      </c>
      <c r="X191" s="74"/>
      <c r="Y191" s="74">
        <f t="shared" si="194"/>
        <v>0</v>
      </c>
      <c r="Z191" s="74"/>
      <c r="AA191" s="74">
        <f t="shared" si="195"/>
        <v>0</v>
      </c>
      <c r="AB191" s="52"/>
      <c r="AC191" s="74">
        <f t="shared" si="196"/>
        <v>0</v>
      </c>
      <c r="AD191" s="74"/>
      <c r="AE191" s="130">
        <f t="shared" si="197"/>
        <v>0</v>
      </c>
      <c r="AF191" s="7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</row>
    <row r="192" spans="1:191" ht="30" customHeight="1" thickBot="1" x14ac:dyDescent="0.25">
      <c r="A192" s="59"/>
      <c r="B192" s="60"/>
      <c r="C192" s="60"/>
      <c r="D192" s="60"/>
      <c r="E192" s="60"/>
      <c r="F192" s="61" t="s">
        <v>163</v>
      </c>
      <c r="G192" s="127" t="s">
        <v>164</v>
      </c>
      <c r="H192" s="277"/>
      <c r="I192" s="144"/>
      <c r="J192" s="62"/>
      <c r="K192" s="62">
        <f t="shared" si="188"/>
        <v>0</v>
      </c>
      <c r="L192" s="308">
        <v>0</v>
      </c>
      <c r="M192" s="37">
        <f t="shared" si="145"/>
        <v>0</v>
      </c>
      <c r="N192" s="74"/>
      <c r="O192" s="74">
        <f t="shared" si="189"/>
        <v>0</v>
      </c>
      <c r="P192" s="74"/>
      <c r="Q192" s="74">
        <f t="shared" si="190"/>
        <v>0</v>
      </c>
      <c r="R192" s="74"/>
      <c r="S192" s="74">
        <f t="shared" si="191"/>
        <v>0</v>
      </c>
      <c r="T192" s="74"/>
      <c r="U192" s="74">
        <f t="shared" si="192"/>
        <v>0</v>
      </c>
      <c r="V192" s="74"/>
      <c r="W192" s="74">
        <f t="shared" si="193"/>
        <v>0</v>
      </c>
      <c r="X192" s="74"/>
      <c r="Y192" s="74">
        <f t="shared" si="194"/>
        <v>0</v>
      </c>
      <c r="Z192" s="74"/>
      <c r="AA192" s="74">
        <f t="shared" si="195"/>
        <v>0</v>
      </c>
      <c r="AB192" s="52"/>
      <c r="AC192" s="74">
        <f t="shared" si="196"/>
        <v>0</v>
      </c>
      <c r="AD192" s="74"/>
      <c r="AE192" s="130">
        <f t="shared" si="197"/>
        <v>0</v>
      </c>
      <c r="AF192" s="7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</row>
    <row r="193" spans="1:191" ht="16.5" thickBot="1" x14ac:dyDescent="0.25">
      <c r="A193" s="40"/>
      <c r="B193" s="41"/>
      <c r="C193" s="41"/>
      <c r="D193" s="41" t="s">
        <v>117</v>
      </c>
      <c r="E193" s="41"/>
      <c r="F193" s="42"/>
      <c r="G193" s="124" t="s">
        <v>93</v>
      </c>
      <c r="H193" s="270">
        <f t="shared" ref="H193" si="198">H194+H205+H206+H210+H213+H214+H215+H216+H218</f>
        <v>163600</v>
      </c>
      <c r="I193" s="113">
        <f t="shared" ref="I193:AE193" si="199">I194+I205+I206+I210+I213+I214+I215+I216+I218</f>
        <v>83425</v>
      </c>
      <c r="J193" s="115">
        <f t="shared" si="199"/>
        <v>17812</v>
      </c>
      <c r="K193" s="115">
        <f t="shared" si="199"/>
        <v>101237</v>
      </c>
      <c r="L193" s="308">
        <f t="shared" ref="L193:L242" si="200">K193/H193*100</f>
        <v>61.880806845965772</v>
      </c>
      <c r="M193" s="37">
        <f t="shared" si="145"/>
        <v>62363</v>
      </c>
      <c r="N193" s="115">
        <f t="shared" si="199"/>
        <v>0</v>
      </c>
      <c r="O193" s="115">
        <f t="shared" si="199"/>
        <v>62363</v>
      </c>
      <c r="P193" s="115">
        <f t="shared" si="199"/>
        <v>0</v>
      </c>
      <c r="Q193" s="115">
        <f t="shared" si="199"/>
        <v>62363</v>
      </c>
      <c r="R193" s="115">
        <f t="shared" si="199"/>
        <v>0</v>
      </c>
      <c r="S193" s="115">
        <f t="shared" si="199"/>
        <v>62363</v>
      </c>
      <c r="T193" s="115">
        <f t="shared" si="199"/>
        <v>0</v>
      </c>
      <c r="U193" s="115">
        <f t="shared" si="199"/>
        <v>62363</v>
      </c>
      <c r="V193" s="115">
        <f>V194+V205+V206+V210+V213+V214+V215+V216+V218</f>
        <v>0</v>
      </c>
      <c r="W193" s="115">
        <f t="shared" si="199"/>
        <v>62363</v>
      </c>
      <c r="X193" s="115">
        <f>X194+X205+X206+X210+X213+X214+X215+X216+X218</f>
        <v>0</v>
      </c>
      <c r="Y193" s="115">
        <f t="shared" si="199"/>
        <v>62363</v>
      </c>
      <c r="Z193" s="115">
        <f>Z194+Z205+Z206+Z210+Z213+Z214+Z215+Z216+Z218</f>
        <v>0</v>
      </c>
      <c r="AA193" s="115">
        <f t="shared" si="199"/>
        <v>62363</v>
      </c>
      <c r="AB193" s="115">
        <f>AB194+AB205+AB206+AB210+AB213+AB214+AB215+AB216+AB218</f>
        <v>0</v>
      </c>
      <c r="AC193" s="115">
        <f t="shared" si="199"/>
        <v>62363</v>
      </c>
      <c r="AD193" s="115">
        <f>AD194+AD205+AD206+AD210+AD213+AD214+AD215+AD216+AD218</f>
        <v>0</v>
      </c>
      <c r="AE193" s="116">
        <f t="shared" si="199"/>
        <v>62363</v>
      </c>
      <c r="AF193" s="115">
        <f>AF194+AF205+AF206+AF210+AF213+AF214+AF215+AF216+AF218</f>
        <v>59000</v>
      </c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</row>
    <row r="194" spans="1:191" ht="16.5" thickBot="1" x14ac:dyDescent="0.25">
      <c r="A194" s="40"/>
      <c r="B194" s="41"/>
      <c r="C194" s="41"/>
      <c r="D194" s="41"/>
      <c r="E194" s="41" t="s">
        <v>37</v>
      </c>
      <c r="F194" s="42"/>
      <c r="G194" s="114" t="s">
        <v>165</v>
      </c>
      <c r="H194" s="270">
        <f t="shared" ref="H194" si="201">SUM(H195:H204)</f>
        <v>157600</v>
      </c>
      <c r="I194" s="113">
        <f t="shared" ref="I194:AE194" si="202">SUM(I195:I204)</f>
        <v>83425</v>
      </c>
      <c r="J194" s="115">
        <f t="shared" si="202"/>
        <v>17812</v>
      </c>
      <c r="K194" s="115">
        <f t="shared" si="202"/>
        <v>101237</v>
      </c>
      <c r="L194" s="308">
        <f t="shared" si="200"/>
        <v>64.236675126903549</v>
      </c>
      <c r="M194" s="37">
        <f t="shared" si="145"/>
        <v>56363</v>
      </c>
      <c r="N194" s="115">
        <f t="shared" si="202"/>
        <v>0</v>
      </c>
      <c r="O194" s="115">
        <f t="shared" si="202"/>
        <v>56363</v>
      </c>
      <c r="P194" s="115">
        <f t="shared" si="202"/>
        <v>0</v>
      </c>
      <c r="Q194" s="115">
        <f t="shared" si="202"/>
        <v>56363</v>
      </c>
      <c r="R194" s="115">
        <f t="shared" si="202"/>
        <v>0</v>
      </c>
      <c r="S194" s="115">
        <f t="shared" si="202"/>
        <v>56363</v>
      </c>
      <c r="T194" s="115">
        <f t="shared" si="202"/>
        <v>0</v>
      </c>
      <c r="U194" s="115">
        <f t="shared" si="202"/>
        <v>56363</v>
      </c>
      <c r="V194" s="115">
        <f>SUM(V195:V204)</f>
        <v>0</v>
      </c>
      <c r="W194" s="115">
        <f t="shared" si="202"/>
        <v>56363</v>
      </c>
      <c r="X194" s="115">
        <f>SUM(X195:X204)</f>
        <v>0</v>
      </c>
      <c r="Y194" s="115">
        <f t="shared" si="202"/>
        <v>56363</v>
      </c>
      <c r="Z194" s="115">
        <f>SUM(Z195:Z204)</f>
        <v>0</v>
      </c>
      <c r="AA194" s="115">
        <f t="shared" si="202"/>
        <v>56363</v>
      </c>
      <c r="AB194" s="115">
        <f>SUM(AB195:AB204)</f>
        <v>0</v>
      </c>
      <c r="AC194" s="115">
        <f t="shared" si="202"/>
        <v>56363</v>
      </c>
      <c r="AD194" s="115">
        <f>SUM(AD195:AD204)</f>
        <v>0</v>
      </c>
      <c r="AE194" s="116">
        <f t="shared" si="202"/>
        <v>56363</v>
      </c>
      <c r="AF194" s="115">
        <f>SUM(AF195:AF204)</f>
        <v>59000</v>
      </c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</row>
    <row r="195" spans="1:191" ht="16.5" thickBot="1" x14ac:dyDescent="0.25">
      <c r="A195" s="59"/>
      <c r="B195" s="60"/>
      <c r="C195" s="60"/>
      <c r="D195" s="60"/>
      <c r="E195" s="60"/>
      <c r="F195" s="61" t="s">
        <v>37</v>
      </c>
      <c r="G195" s="127" t="s">
        <v>166</v>
      </c>
      <c r="H195" s="63"/>
      <c r="I195" s="145"/>
      <c r="J195" s="62"/>
      <c r="K195" s="62">
        <f t="shared" ref="K195:K200" si="203">I195+J195</f>
        <v>0</v>
      </c>
      <c r="L195" s="308">
        <v>0</v>
      </c>
      <c r="M195" s="37">
        <f t="shared" si="145"/>
        <v>0</v>
      </c>
      <c r="N195" s="74"/>
      <c r="O195" s="74">
        <f t="shared" ref="O195:O205" si="204">M195+N195</f>
        <v>0</v>
      </c>
      <c r="P195" s="74"/>
      <c r="Q195" s="74">
        <f t="shared" ref="Q195:Q200" si="205">O195+P195</f>
        <v>0</v>
      </c>
      <c r="R195" s="74"/>
      <c r="S195" s="74">
        <f t="shared" ref="S195:S200" si="206">R195+Q195</f>
        <v>0</v>
      </c>
      <c r="T195" s="74"/>
      <c r="U195" s="74">
        <f t="shared" ref="U195:U200" si="207">S195+T195</f>
        <v>0</v>
      </c>
      <c r="V195" s="74"/>
      <c r="W195" s="74">
        <f t="shared" ref="W195:W200" si="208">U195+V195</f>
        <v>0</v>
      </c>
      <c r="X195" s="74"/>
      <c r="Y195" s="74">
        <f t="shared" ref="Y195:AC200" si="209">W195+X195</f>
        <v>0</v>
      </c>
      <c r="Z195" s="74"/>
      <c r="AA195" s="74">
        <f t="shared" si="209"/>
        <v>0</v>
      </c>
      <c r="AB195" s="52"/>
      <c r="AC195" s="74">
        <f t="shared" si="209"/>
        <v>0</v>
      </c>
      <c r="AD195" s="74"/>
      <c r="AE195" s="130">
        <f t="shared" ref="AE195:AE200" si="210">AC195+AD195</f>
        <v>0</v>
      </c>
      <c r="AF195" s="7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</row>
    <row r="196" spans="1:191" ht="16.5" thickBot="1" x14ac:dyDescent="0.25">
      <c r="A196" s="59"/>
      <c r="B196" s="60"/>
      <c r="C196" s="60"/>
      <c r="D196" s="60"/>
      <c r="E196" s="60"/>
      <c r="F196" s="61" t="s">
        <v>35</v>
      </c>
      <c r="G196" s="127" t="s">
        <v>167</v>
      </c>
      <c r="H196" s="63"/>
      <c r="I196" s="145"/>
      <c r="J196" s="62"/>
      <c r="K196" s="62">
        <f t="shared" si="203"/>
        <v>0</v>
      </c>
      <c r="L196" s="308">
        <v>0</v>
      </c>
      <c r="M196" s="37">
        <f t="shared" si="145"/>
        <v>0</v>
      </c>
      <c r="N196" s="74"/>
      <c r="O196" s="74">
        <f t="shared" si="204"/>
        <v>0</v>
      </c>
      <c r="P196" s="74"/>
      <c r="Q196" s="74">
        <f t="shared" si="205"/>
        <v>0</v>
      </c>
      <c r="R196" s="74"/>
      <c r="S196" s="74">
        <f t="shared" si="206"/>
        <v>0</v>
      </c>
      <c r="T196" s="74"/>
      <c r="U196" s="74">
        <f t="shared" si="207"/>
        <v>0</v>
      </c>
      <c r="V196" s="74"/>
      <c r="W196" s="74">
        <f t="shared" si="208"/>
        <v>0</v>
      </c>
      <c r="X196" s="74"/>
      <c r="Y196" s="74">
        <f t="shared" si="209"/>
        <v>0</v>
      </c>
      <c r="Z196" s="74"/>
      <c r="AA196" s="74">
        <f t="shared" si="209"/>
        <v>0</v>
      </c>
      <c r="AB196" s="52"/>
      <c r="AC196" s="74">
        <f t="shared" si="209"/>
        <v>0</v>
      </c>
      <c r="AD196" s="74"/>
      <c r="AE196" s="130">
        <f t="shared" si="210"/>
        <v>0</v>
      </c>
      <c r="AF196" s="7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</row>
    <row r="197" spans="1:191" ht="16.5" thickBot="1" x14ac:dyDescent="0.25">
      <c r="A197" s="59"/>
      <c r="B197" s="60"/>
      <c r="C197" s="60"/>
      <c r="D197" s="60"/>
      <c r="E197" s="60"/>
      <c r="F197" s="61" t="s">
        <v>54</v>
      </c>
      <c r="G197" s="127" t="s">
        <v>168</v>
      </c>
      <c r="H197" s="63">
        <f>17000+13000</f>
        <v>30000</v>
      </c>
      <c r="I197" s="63">
        <v>19351</v>
      </c>
      <c r="J197" s="63">
        <v>935</v>
      </c>
      <c r="K197" s="62">
        <f t="shared" si="203"/>
        <v>20286</v>
      </c>
      <c r="L197" s="308">
        <f t="shared" si="200"/>
        <v>67.62</v>
      </c>
      <c r="M197" s="37">
        <f t="shared" si="145"/>
        <v>9714</v>
      </c>
      <c r="N197" s="63"/>
      <c r="O197" s="74">
        <f t="shared" si="204"/>
        <v>9714</v>
      </c>
      <c r="P197" s="63"/>
      <c r="Q197" s="74">
        <f t="shared" si="205"/>
        <v>9714</v>
      </c>
      <c r="R197" s="74"/>
      <c r="S197" s="74">
        <f t="shared" si="206"/>
        <v>9714</v>
      </c>
      <c r="T197" s="65"/>
      <c r="U197" s="74">
        <f t="shared" si="207"/>
        <v>9714</v>
      </c>
      <c r="V197" s="74"/>
      <c r="W197" s="74">
        <f t="shared" si="208"/>
        <v>9714</v>
      </c>
      <c r="X197" s="74"/>
      <c r="Y197" s="74">
        <f t="shared" si="209"/>
        <v>9714</v>
      </c>
      <c r="Z197" s="74"/>
      <c r="AA197" s="74">
        <f t="shared" si="209"/>
        <v>9714</v>
      </c>
      <c r="AB197" s="52"/>
      <c r="AC197" s="74">
        <f t="shared" si="209"/>
        <v>9714</v>
      </c>
      <c r="AD197" s="74"/>
      <c r="AE197" s="130">
        <f t="shared" si="210"/>
        <v>9714</v>
      </c>
      <c r="AF197" s="74">
        <v>6000</v>
      </c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</row>
    <row r="198" spans="1:191" ht="16.5" thickBot="1" x14ac:dyDescent="0.25">
      <c r="A198" s="59"/>
      <c r="B198" s="60"/>
      <c r="C198" s="60"/>
      <c r="D198" s="60"/>
      <c r="E198" s="60"/>
      <c r="F198" s="61" t="s">
        <v>24</v>
      </c>
      <c r="G198" s="127" t="s">
        <v>169</v>
      </c>
      <c r="H198" s="63">
        <f>1600+1400</f>
        <v>3000</v>
      </c>
      <c r="I198" s="63">
        <v>1159</v>
      </c>
      <c r="J198" s="63">
        <v>255</v>
      </c>
      <c r="K198" s="62">
        <f t="shared" si="203"/>
        <v>1414</v>
      </c>
      <c r="L198" s="308">
        <f t="shared" si="200"/>
        <v>47.133333333333333</v>
      </c>
      <c r="M198" s="37">
        <f t="shared" si="145"/>
        <v>1586</v>
      </c>
      <c r="N198" s="63"/>
      <c r="O198" s="74">
        <f t="shared" si="204"/>
        <v>1586</v>
      </c>
      <c r="P198" s="63"/>
      <c r="Q198" s="74">
        <f t="shared" si="205"/>
        <v>1586</v>
      </c>
      <c r="R198" s="74"/>
      <c r="S198" s="74">
        <f t="shared" si="206"/>
        <v>1586</v>
      </c>
      <c r="T198" s="65"/>
      <c r="U198" s="74">
        <f t="shared" si="207"/>
        <v>1586</v>
      </c>
      <c r="V198" s="74"/>
      <c r="W198" s="74">
        <f t="shared" si="208"/>
        <v>1586</v>
      </c>
      <c r="X198" s="74"/>
      <c r="Y198" s="74">
        <f t="shared" si="209"/>
        <v>1586</v>
      </c>
      <c r="Z198" s="74"/>
      <c r="AA198" s="74">
        <f t="shared" si="209"/>
        <v>1586</v>
      </c>
      <c r="AB198" s="52"/>
      <c r="AC198" s="74">
        <f t="shared" si="209"/>
        <v>1586</v>
      </c>
      <c r="AD198" s="74"/>
      <c r="AE198" s="130">
        <f t="shared" si="210"/>
        <v>1586</v>
      </c>
      <c r="AF198" s="74">
        <v>1000</v>
      </c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</row>
    <row r="199" spans="1:191" ht="16.5" thickBot="1" x14ac:dyDescent="0.25">
      <c r="A199" s="59"/>
      <c r="B199" s="60"/>
      <c r="C199" s="60"/>
      <c r="D199" s="60"/>
      <c r="E199" s="60"/>
      <c r="F199" s="61" t="s">
        <v>172</v>
      </c>
      <c r="G199" s="127" t="s">
        <v>209</v>
      </c>
      <c r="H199" s="63">
        <f>1000</f>
        <v>1000</v>
      </c>
      <c r="I199" s="63">
        <v>1000</v>
      </c>
      <c r="J199" s="63">
        <v>0</v>
      </c>
      <c r="K199" s="62">
        <f t="shared" si="203"/>
        <v>1000</v>
      </c>
      <c r="L199" s="308">
        <v>0</v>
      </c>
      <c r="M199" s="37">
        <f t="shared" si="145"/>
        <v>0</v>
      </c>
      <c r="N199" s="63"/>
      <c r="O199" s="74">
        <f t="shared" si="204"/>
        <v>0</v>
      </c>
      <c r="P199" s="63"/>
      <c r="Q199" s="74">
        <f t="shared" si="205"/>
        <v>0</v>
      </c>
      <c r="R199" s="74"/>
      <c r="S199" s="74">
        <f t="shared" si="206"/>
        <v>0</v>
      </c>
      <c r="T199" s="65"/>
      <c r="U199" s="74">
        <f t="shared" si="207"/>
        <v>0</v>
      </c>
      <c r="V199" s="74"/>
      <c r="W199" s="74">
        <f t="shared" si="208"/>
        <v>0</v>
      </c>
      <c r="X199" s="74"/>
      <c r="Y199" s="74">
        <f t="shared" si="209"/>
        <v>0</v>
      </c>
      <c r="Z199" s="74"/>
      <c r="AA199" s="74">
        <f t="shared" si="209"/>
        <v>0</v>
      </c>
      <c r="AB199" s="52"/>
      <c r="AC199" s="74">
        <f t="shared" si="209"/>
        <v>0</v>
      </c>
      <c r="AD199" s="74"/>
      <c r="AE199" s="130">
        <f t="shared" si="210"/>
        <v>0</v>
      </c>
      <c r="AF199" s="7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</row>
    <row r="200" spans="1:191" ht="16.5" thickBot="1" x14ac:dyDescent="0.25">
      <c r="A200" s="59"/>
      <c r="B200" s="60"/>
      <c r="C200" s="60"/>
      <c r="D200" s="60"/>
      <c r="E200" s="60"/>
      <c r="F200" s="61" t="s">
        <v>39</v>
      </c>
      <c r="G200" s="127" t="s">
        <v>210</v>
      </c>
      <c r="H200" s="63"/>
      <c r="I200" s="63"/>
      <c r="J200" s="63"/>
      <c r="K200" s="62">
        <f t="shared" si="203"/>
        <v>0</v>
      </c>
      <c r="L200" s="308">
        <v>0</v>
      </c>
      <c r="M200" s="37">
        <f t="shared" si="145"/>
        <v>0</v>
      </c>
      <c r="N200" s="63"/>
      <c r="O200" s="74">
        <f t="shared" si="204"/>
        <v>0</v>
      </c>
      <c r="P200" s="63"/>
      <c r="Q200" s="74">
        <f t="shared" si="205"/>
        <v>0</v>
      </c>
      <c r="R200" s="74"/>
      <c r="S200" s="74">
        <f t="shared" si="206"/>
        <v>0</v>
      </c>
      <c r="T200" s="65"/>
      <c r="U200" s="74">
        <f t="shared" si="207"/>
        <v>0</v>
      </c>
      <c r="V200" s="74"/>
      <c r="W200" s="74">
        <f t="shared" si="208"/>
        <v>0</v>
      </c>
      <c r="X200" s="74"/>
      <c r="Y200" s="74">
        <f t="shared" si="209"/>
        <v>0</v>
      </c>
      <c r="Z200" s="74"/>
      <c r="AA200" s="74">
        <f t="shared" si="209"/>
        <v>0</v>
      </c>
      <c r="AB200" s="52"/>
      <c r="AC200" s="74">
        <f t="shared" si="209"/>
        <v>0</v>
      </c>
      <c r="AD200" s="74"/>
      <c r="AE200" s="130">
        <f t="shared" si="210"/>
        <v>0</v>
      </c>
      <c r="AF200" s="7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</row>
    <row r="201" spans="1:191" ht="16.5" thickBot="1" x14ac:dyDescent="0.25">
      <c r="A201" s="59"/>
      <c r="B201" s="60"/>
      <c r="C201" s="60"/>
      <c r="D201" s="60"/>
      <c r="E201" s="60"/>
      <c r="F201" s="61"/>
      <c r="G201" s="127" t="s">
        <v>211</v>
      </c>
      <c r="H201" s="63"/>
      <c r="I201" s="63"/>
      <c r="J201" s="63"/>
      <c r="K201" s="62"/>
      <c r="L201" s="308">
        <v>0</v>
      </c>
      <c r="M201" s="37">
        <f t="shared" ref="M201:M264" si="211">(H201-K201)</f>
        <v>0</v>
      </c>
      <c r="N201" s="63"/>
      <c r="O201" s="74">
        <f t="shared" si="204"/>
        <v>0</v>
      </c>
      <c r="P201" s="63"/>
      <c r="Q201" s="74"/>
      <c r="R201" s="74"/>
      <c r="S201" s="74"/>
      <c r="T201" s="65"/>
      <c r="U201" s="74"/>
      <c r="V201" s="74"/>
      <c r="W201" s="74"/>
      <c r="X201" s="74"/>
      <c r="Y201" s="74"/>
      <c r="Z201" s="74"/>
      <c r="AA201" s="74"/>
      <c r="AB201" s="52"/>
      <c r="AC201" s="74"/>
      <c r="AD201" s="74"/>
      <c r="AE201" s="130"/>
      <c r="AF201" s="7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</row>
    <row r="202" spans="1:191" ht="17.25" customHeight="1" thickBot="1" x14ac:dyDescent="0.25">
      <c r="A202" s="59"/>
      <c r="B202" s="60"/>
      <c r="C202" s="60"/>
      <c r="D202" s="60"/>
      <c r="E202" s="60"/>
      <c r="F202" s="61" t="s">
        <v>145</v>
      </c>
      <c r="G202" s="127" t="s">
        <v>212</v>
      </c>
      <c r="H202" s="63">
        <f>1600+2000</f>
        <v>3600</v>
      </c>
      <c r="I202" s="63">
        <v>1515</v>
      </c>
      <c r="J202" s="63">
        <v>445</v>
      </c>
      <c r="K202" s="62">
        <f>I202+J202</f>
        <v>1960</v>
      </c>
      <c r="L202" s="308">
        <f t="shared" si="200"/>
        <v>54.444444444444443</v>
      </c>
      <c r="M202" s="37">
        <f t="shared" si="211"/>
        <v>1640</v>
      </c>
      <c r="N202" s="63"/>
      <c r="O202" s="74">
        <f t="shared" si="204"/>
        <v>1640</v>
      </c>
      <c r="P202" s="63"/>
      <c r="Q202" s="74">
        <f>O202+P202</f>
        <v>1640</v>
      </c>
      <c r="R202" s="74"/>
      <c r="S202" s="74">
        <f>R202+Q202</f>
        <v>1640</v>
      </c>
      <c r="T202" s="65"/>
      <c r="U202" s="74">
        <f>S202+T202</f>
        <v>1640</v>
      </c>
      <c r="V202" s="74"/>
      <c r="W202" s="74">
        <f>U202+V202</f>
        <v>1640</v>
      </c>
      <c r="X202" s="74"/>
      <c r="Y202" s="74">
        <f>W202+X202</f>
        <v>1640</v>
      </c>
      <c r="Z202" s="74"/>
      <c r="AA202" s="74">
        <f>Y202+Z202</f>
        <v>1640</v>
      </c>
      <c r="AB202" s="52"/>
      <c r="AC202" s="74">
        <f>AA202+AB202</f>
        <v>1640</v>
      </c>
      <c r="AD202" s="74"/>
      <c r="AE202" s="130">
        <f>AC202+AD202</f>
        <v>1640</v>
      </c>
      <c r="AF202" s="74">
        <v>2000</v>
      </c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</row>
    <row r="203" spans="1:191" ht="16.5" thickBot="1" x14ac:dyDescent="0.25">
      <c r="A203" s="59"/>
      <c r="B203" s="60"/>
      <c r="C203" s="60"/>
      <c r="D203" s="60"/>
      <c r="E203" s="60"/>
      <c r="F203" s="61" t="s">
        <v>147</v>
      </c>
      <c r="G203" s="127" t="s">
        <v>170</v>
      </c>
      <c r="H203" s="63">
        <f>40000+30000</f>
        <v>70000</v>
      </c>
      <c r="I203" s="63">
        <v>20587</v>
      </c>
      <c r="J203" s="63">
        <v>8185</v>
      </c>
      <c r="K203" s="62">
        <f>I203+J203</f>
        <v>28772</v>
      </c>
      <c r="L203" s="308">
        <f t="shared" si="200"/>
        <v>41.10285714285714</v>
      </c>
      <c r="M203" s="37">
        <f t="shared" si="211"/>
        <v>41228</v>
      </c>
      <c r="N203" s="63"/>
      <c r="O203" s="74">
        <f t="shared" si="204"/>
        <v>41228</v>
      </c>
      <c r="P203" s="63"/>
      <c r="Q203" s="74">
        <f>O203+P203</f>
        <v>41228</v>
      </c>
      <c r="R203" s="74"/>
      <c r="S203" s="74">
        <f>R203+Q203</f>
        <v>41228</v>
      </c>
      <c r="T203" s="65"/>
      <c r="U203" s="74">
        <f>S203+T203</f>
        <v>41228</v>
      </c>
      <c r="V203" s="74"/>
      <c r="W203" s="74">
        <f>U203+V203</f>
        <v>41228</v>
      </c>
      <c r="X203" s="74"/>
      <c r="Y203" s="74">
        <f>W203+X203</f>
        <v>41228</v>
      </c>
      <c r="Z203" s="74"/>
      <c r="AA203" s="74">
        <f>Y203+Z203</f>
        <v>41228</v>
      </c>
      <c r="AB203" s="52"/>
      <c r="AC203" s="74">
        <f>AA203+AB203</f>
        <v>41228</v>
      </c>
      <c r="AD203" s="74"/>
      <c r="AE203" s="130">
        <f>AC203+AD203</f>
        <v>41228</v>
      </c>
      <c r="AF203" s="74">
        <v>50000</v>
      </c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</row>
    <row r="204" spans="1:191" ht="30.75" thickBot="1" x14ac:dyDescent="0.25">
      <c r="A204" s="59"/>
      <c r="B204" s="60"/>
      <c r="C204" s="60"/>
      <c r="D204" s="60"/>
      <c r="E204" s="60"/>
      <c r="F204" s="61" t="s">
        <v>118</v>
      </c>
      <c r="G204" s="127" t="s">
        <v>171</v>
      </c>
      <c r="H204" s="63">
        <f>50000</f>
        <v>50000</v>
      </c>
      <c r="I204" s="63">
        <v>39813</v>
      </c>
      <c r="J204" s="63">
        <v>7992</v>
      </c>
      <c r="K204" s="62">
        <f>I204+J204</f>
        <v>47805</v>
      </c>
      <c r="L204" s="308">
        <f t="shared" si="200"/>
        <v>95.61</v>
      </c>
      <c r="M204" s="37">
        <f t="shared" si="211"/>
        <v>2195</v>
      </c>
      <c r="N204" s="63"/>
      <c r="O204" s="74">
        <f t="shared" si="204"/>
        <v>2195</v>
      </c>
      <c r="P204" s="63"/>
      <c r="Q204" s="74">
        <f>O204+P204</f>
        <v>2195</v>
      </c>
      <c r="R204" s="74"/>
      <c r="S204" s="74">
        <f>R204+Q204</f>
        <v>2195</v>
      </c>
      <c r="T204" s="65"/>
      <c r="U204" s="74">
        <f>S204+T204</f>
        <v>2195</v>
      </c>
      <c r="V204" s="74"/>
      <c r="W204" s="74">
        <f>U204+V204</f>
        <v>2195</v>
      </c>
      <c r="X204" s="74"/>
      <c r="Y204" s="74">
        <f>W204+X204</f>
        <v>2195</v>
      </c>
      <c r="Z204" s="74"/>
      <c r="AA204" s="74">
        <f>Y204+Z204</f>
        <v>2195</v>
      </c>
      <c r="AB204" s="52"/>
      <c r="AC204" s="74">
        <f>AA204+AB204</f>
        <v>2195</v>
      </c>
      <c r="AD204" s="74"/>
      <c r="AE204" s="130">
        <f>AC204+AD204</f>
        <v>2195</v>
      </c>
      <c r="AF204" s="7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</row>
    <row r="205" spans="1:191" ht="16.5" thickBot="1" x14ac:dyDescent="0.25">
      <c r="A205" s="59"/>
      <c r="B205" s="60"/>
      <c r="C205" s="60"/>
      <c r="D205" s="60"/>
      <c r="E205" s="60" t="s">
        <v>35</v>
      </c>
      <c r="F205" s="61"/>
      <c r="G205" s="127" t="s">
        <v>213</v>
      </c>
      <c r="H205" s="63"/>
      <c r="I205" s="145"/>
      <c r="J205" s="63"/>
      <c r="K205" s="62">
        <f>I205+J205</f>
        <v>0</v>
      </c>
      <c r="L205" s="308">
        <v>0</v>
      </c>
      <c r="M205" s="37">
        <f t="shared" si="211"/>
        <v>0</v>
      </c>
      <c r="N205" s="63"/>
      <c r="O205" s="74">
        <f t="shared" si="204"/>
        <v>0</v>
      </c>
      <c r="P205" s="145"/>
      <c r="Q205" s="74">
        <f>O205+P205</f>
        <v>0</v>
      </c>
      <c r="R205" s="74"/>
      <c r="S205" s="74">
        <f>R205+Q205</f>
        <v>0</v>
      </c>
      <c r="T205" s="74"/>
      <c r="U205" s="74">
        <f>S205+T205</f>
        <v>0</v>
      </c>
      <c r="V205" s="74"/>
      <c r="W205" s="74">
        <f>U205+V205</f>
        <v>0</v>
      </c>
      <c r="X205" s="74"/>
      <c r="Y205" s="74">
        <f>W205+X205</f>
        <v>0</v>
      </c>
      <c r="Z205" s="74"/>
      <c r="AA205" s="74">
        <f>Y205+Z205</f>
        <v>0</v>
      </c>
      <c r="AB205" s="52"/>
      <c r="AC205" s="74">
        <f>AA205+AB205</f>
        <v>0</v>
      </c>
      <c r="AD205" s="74"/>
      <c r="AE205" s="130">
        <f>AC205+AD205</f>
        <v>0</v>
      </c>
      <c r="AF205" s="7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</row>
    <row r="206" spans="1:191" ht="16.5" thickBot="1" x14ac:dyDescent="0.25">
      <c r="A206" s="40"/>
      <c r="B206" s="41"/>
      <c r="C206" s="41"/>
      <c r="D206" s="41"/>
      <c r="E206" s="41" t="s">
        <v>172</v>
      </c>
      <c r="F206" s="42"/>
      <c r="G206" s="124" t="s">
        <v>173</v>
      </c>
      <c r="H206" s="146">
        <f t="shared" ref="H206" si="212">SUM(H207:H209)</f>
        <v>3000</v>
      </c>
      <c r="I206" s="115">
        <f t="shared" ref="I206:AE206" si="213">SUM(I207:I209)</f>
        <v>0</v>
      </c>
      <c r="J206" s="146">
        <f t="shared" si="213"/>
        <v>0</v>
      </c>
      <c r="K206" s="115">
        <f t="shared" si="213"/>
        <v>0</v>
      </c>
      <c r="L206" s="308">
        <f t="shared" si="200"/>
        <v>0</v>
      </c>
      <c r="M206" s="37">
        <f t="shared" si="211"/>
        <v>3000</v>
      </c>
      <c r="N206" s="146">
        <f t="shared" si="213"/>
        <v>0</v>
      </c>
      <c r="O206" s="115">
        <f t="shared" si="213"/>
        <v>3000</v>
      </c>
      <c r="P206" s="115">
        <f>SUM(P207:P209)</f>
        <v>0</v>
      </c>
      <c r="Q206" s="115">
        <f t="shared" si="213"/>
        <v>3000</v>
      </c>
      <c r="R206" s="115">
        <f t="shared" si="213"/>
        <v>0</v>
      </c>
      <c r="S206" s="115">
        <f t="shared" si="213"/>
        <v>3000</v>
      </c>
      <c r="T206" s="115">
        <f t="shared" si="213"/>
        <v>0</v>
      </c>
      <c r="U206" s="115">
        <f t="shared" si="213"/>
        <v>3000</v>
      </c>
      <c r="V206" s="115">
        <f>SUM(V207:V209)</f>
        <v>0</v>
      </c>
      <c r="W206" s="115">
        <f t="shared" si="213"/>
        <v>3000</v>
      </c>
      <c r="X206" s="115">
        <f>SUM(X207:X209)</f>
        <v>0</v>
      </c>
      <c r="Y206" s="115">
        <f t="shared" si="213"/>
        <v>3000</v>
      </c>
      <c r="Z206" s="115">
        <f>SUM(Z207:Z209)</f>
        <v>0</v>
      </c>
      <c r="AA206" s="115">
        <f t="shared" si="213"/>
        <v>3000</v>
      </c>
      <c r="AB206" s="115">
        <f>SUM(AB207:AB209)</f>
        <v>0</v>
      </c>
      <c r="AC206" s="115">
        <f t="shared" si="213"/>
        <v>3000</v>
      </c>
      <c r="AD206" s="115">
        <f>SUM(AD207:AD209)</f>
        <v>0</v>
      </c>
      <c r="AE206" s="116">
        <f t="shared" si="213"/>
        <v>3000</v>
      </c>
      <c r="AF206" s="115">
        <f>SUM(AF207:AF209)</f>
        <v>0</v>
      </c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</row>
    <row r="207" spans="1:191" ht="16.5" thickBot="1" x14ac:dyDescent="0.25">
      <c r="A207" s="59"/>
      <c r="B207" s="60"/>
      <c r="C207" s="60"/>
      <c r="D207" s="60"/>
      <c r="E207" s="60"/>
      <c r="F207" s="61"/>
      <c r="G207" s="127" t="s">
        <v>174</v>
      </c>
      <c r="H207" s="63"/>
      <c r="I207" s="145"/>
      <c r="J207" s="63"/>
      <c r="K207" s="62"/>
      <c r="L207" s="308">
        <v>0</v>
      </c>
      <c r="M207" s="37">
        <f t="shared" si="211"/>
        <v>0</v>
      </c>
      <c r="N207" s="63"/>
      <c r="O207" s="74"/>
      <c r="P207" s="145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52"/>
      <c r="AC207" s="74"/>
      <c r="AD207" s="74"/>
      <c r="AE207" s="130"/>
      <c r="AF207" s="7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</row>
    <row r="208" spans="1:191" ht="16.5" thickBot="1" x14ac:dyDescent="0.25">
      <c r="A208" s="59"/>
      <c r="B208" s="60"/>
      <c r="C208" s="60"/>
      <c r="D208" s="60"/>
      <c r="E208" s="60"/>
      <c r="F208" s="61"/>
      <c r="G208" s="127" t="s">
        <v>175</v>
      </c>
      <c r="H208" s="63"/>
      <c r="I208" s="145"/>
      <c r="J208" s="63"/>
      <c r="K208" s="62"/>
      <c r="L208" s="308">
        <v>0</v>
      </c>
      <c r="M208" s="37">
        <f t="shared" si="211"/>
        <v>0</v>
      </c>
      <c r="N208" s="63"/>
      <c r="O208" s="74"/>
      <c r="P208" s="145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52"/>
      <c r="AC208" s="74"/>
      <c r="AD208" s="74"/>
      <c r="AE208" s="130"/>
      <c r="AF208" s="7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</row>
    <row r="209" spans="1:191" ht="16.5" thickBot="1" x14ac:dyDescent="0.25">
      <c r="A209" s="59"/>
      <c r="B209" s="60"/>
      <c r="C209" s="60"/>
      <c r="D209" s="60"/>
      <c r="E209" s="60"/>
      <c r="F209" s="61" t="s">
        <v>118</v>
      </c>
      <c r="G209" s="127" t="s">
        <v>176</v>
      </c>
      <c r="H209" s="63">
        <f>3000</f>
        <v>3000</v>
      </c>
      <c r="I209" s="145"/>
      <c r="J209" s="63"/>
      <c r="K209" s="62">
        <f>I209+J209</f>
        <v>0</v>
      </c>
      <c r="L209" s="308">
        <f t="shared" si="200"/>
        <v>0</v>
      </c>
      <c r="M209" s="37">
        <f t="shared" si="211"/>
        <v>3000</v>
      </c>
      <c r="N209" s="63"/>
      <c r="O209" s="74">
        <f>M209+N209</f>
        <v>3000</v>
      </c>
      <c r="P209" s="63"/>
      <c r="Q209" s="74">
        <f>O209+P209</f>
        <v>3000</v>
      </c>
      <c r="R209" s="74"/>
      <c r="S209" s="74">
        <f>R209+Q209</f>
        <v>3000</v>
      </c>
      <c r="T209" s="74"/>
      <c r="U209" s="74">
        <f>S209+T209</f>
        <v>3000</v>
      </c>
      <c r="V209" s="74"/>
      <c r="W209" s="74">
        <f>U209+V209</f>
        <v>3000</v>
      </c>
      <c r="X209" s="74"/>
      <c r="Y209" s="74">
        <f>W209+X209</f>
        <v>3000</v>
      </c>
      <c r="Z209" s="74"/>
      <c r="AA209" s="74">
        <f>Y209+Z209</f>
        <v>3000</v>
      </c>
      <c r="AB209" s="52"/>
      <c r="AC209" s="74">
        <f>AA209+AB209</f>
        <v>3000</v>
      </c>
      <c r="AD209" s="74"/>
      <c r="AE209" s="130">
        <f>AC209+AD209</f>
        <v>3000</v>
      </c>
      <c r="AF209" s="7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</row>
    <row r="210" spans="1:191" ht="16.5" thickBot="1" x14ac:dyDescent="0.25">
      <c r="A210" s="40"/>
      <c r="B210" s="41"/>
      <c r="C210" s="41"/>
      <c r="D210" s="41"/>
      <c r="E210" s="41" t="s">
        <v>39</v>
      </c>
      <c r="F210" s="42"/>
      <c r="G210" s="124" t="s">
        <v>214</v>
      </c>
      <c r="H210" s="146">
        <f t="shared" ref="H210" si="214">H211+H212</f>
        <v>0</v>
      </c>
      <c r="I210" s="115">
        <f t="shared" ref="I210:AE210" si="215">I211+I212</f>
        <v>0</v>
      </c>
      <c r="J210" s="146">
        <f t="shared" si="215"/>
        <v>0</v>
      </c>
      <c r="K210" s="115">
        <f t="shared" si="215"/>
        <v>0</v>
      </c>
      <c r="L210" s="308">
        <v>0</v>
      </c>
      <c r="M210" s="37">
        <f t="shared" si="211"/>
        <v>0</v>
      </c>
      <c r="N210" s="146">
        <f t="shared" si="215"/>
        <v>0</v>
      </c>
      <c r="O210" s="115">
        <f t="shared" si="215"/>
        <v>0</v>
      </c>
      <c r="P210" s="115">
        <f>P211+P212</f>
        <v>0</v>
      </c>
      <c r="Q210" s="115">
        <f t="shared" si="215"/>
        <v>0</v>
      </c>
      <c r="R210" s="115">
        <f t="shared" si="215"/>
        <v>0</v>
      </c>
      <c r="S210" s="115">
        <f t="shared" si="215"/>
        <v>0</v>
      </c>
      <c r="T210" s="115">
        <f t="shared" si="215"/>
        <v>0</v>
      </c>
      <c r="U210" s="115">
        <f t="shared" si="215"/>
        <v>0</v>
      </c>
      <c r="V210" s="115">
        <f>V211+V212</f>
        <v>0</v>
      </c>
      <c r="W210" s="115">
        <f t="shared" si="215"/>
        <v>0</v>
      </c>
      <c r="X210" s="115">
        <f>X211+X212</f>
        <v>0</v>
      </c>
      <c r="Y210" s="115">
        <f t="shared" si="215"/>
        <v>0</v>
      </c>
      <c r="Z210" s="115">
        <f>Z211+Z212</f>
        <v>0</v>
      </c>
      <c r="AA210" s="115">
        <f t="shared" si="215"/>
        <v>0</v>
      </c>
      <c r="AB210" s="115">
        <f>AB211+AB212</f>
        <v>0</v>
      </c>
      <c r="AC210" s="115">
        <f t="shared" si="215"/>
        <v>0</v>
      </c>
      <c r="AD210" s="115">
        <f>AD211+AD212</f>
        <v>0</v>
      </c>
      <c r="AE210" s="116">
        <f t="shared" si="215"/>
        <v>0</v>
      </c>
      <c r="AF210" s="115">
        <f>AF211+AF212</f>
        <v>0</v>
      </c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</row>
    <row r="211" spans="1:191" ht="16.5" thickBot="1" x14ac:dyDescent="0.25">
      <c r="A211" s="59"/>
      <c r="B211" s="60"/>
      <c r="C211" s="60"/>
      <c r="D211" s="60"/>
      <c r="E211" s="60"/>
      <c r="F211" s="61" t="s">
        <v>37</v>
      </c>
      <c r="G211" s="127" t="s">
        <v>215</v>
      </c>
      <c r="H211" s="63"/>
      <c r="I211" s="145"/>
      <c r="J211" s="63"/>
      <c r="K211" s="62">
        <f>I211+J211</f>
        <v>0</v>
      </c>
      <c r="L211" s="308">
        <v>0</v>
      </c>
      <c r="M211" s="37">
        <f t="shared" si="211"/>
        <v>0</v>
      </c>
      <c r="N211" s="63"/>
      <c r="O211" s="74">
        <f>M211+N211</f>
        <v>0</v>
      </c>
      <c r="P211" s="145"/>
      <c r="Q211" s="74">
        <f>O211+P211</f>
        <v>0</v>
      </c>
      <c r="R211" s="74"/>
      <c r="S211" s="74">
        <f>R211+Q211</f>
        <v>0</v>
      </c>
      <c r="T211" s="74"/>
      <c r="U211" s="74">
        <f>S211+T211</f>
        <v>0</v>
      </c>
      <c r="V211" s="74"/>
      <c r="W211" s="74">
        <f>U211+V211</f>
        <v>0</v>
      </c>
      <c r="X211" s="74"/>
      <c r="Y211" s="74">
        <f>W211+X211</f>
        <v>0</v>
      </c>
      <c r="Z211" s="74"/>
      <c r="AA211" s="74">
        <f>Y211+Z211</f>
        <v>0</v>
      </c>
      <c r="AB211" s="52"/>
      <c r="AC211" s="74">
        <f>AA211+AB211</f>
        <v>0</v>
      </c>
      <c r="AD211" s="74"/>
      <c r="AE211" s="130">
        <f>AC211+AD211</f>
        <v>0</v>
      </c>
      <c r="AF211" s="7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</row>
    <row r="212" spans="1:191" ht="16.5" thickBot="1" x14ac:dyDescent="0.25">
      <c r="A212" s="59"/>
      <c r="B212" s="60"/>
      <c r="C212" s="60"/>
      <c r="D212" s="60"/>
      <c r="E212" s="60"/>
      <c r="F212" s="61"/>
      <c r="G212" s="127" t="s">
        <v>216</v>
      </c>
      <c r="H212" s="63"/>
      <c r="I212" s="145"/>
      <c r="J212" s="63"/>
      <c r="K212" s="62"/>
      <c r="L212" s="308">
        <v>0</v>
      </c>
      <c r="M212" s="37">
        <f t="shared" si="211"/>
        <v>0</v>
      </c>
      <c r="N212" s="63"/>
      <c r="O212" s="74">
        <f>M212+N212</f>
        <v>0</v>
      </c>
      <c r="P212" s="145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52"/>
      <c r="AC212" s="74"/>
      <c r="AD212" s="74"/>
      <c r="AE212" s="130"/>
      <c r="AF212" s="7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</row>
    <row r="213" spans="1:191" ht="16.5" thickBot="1" x14ac:dyDescent="0.25">
      <c r="A213" s="59"/>
      <c r="B213" s="60"/>
      <c r="C213" s="60"/>
      <c r="D213" s="60"/>
      <c r="E213" s="60">
        <v>11</v>
      </c>
      <c r="F213" s="61"/>
      <c r="G213" s="127" t="s">
        <v>217</v>
      </c>
      <c r="H213" s="63"/>
      <c r="I213" s="145"/>
      <c r="J213" s="63"/>
      <c r="K213" s="62">
        <f>I213+J213</f>
        <v>0</v>
      </c>
      <c r="L213" s="308">
        <v>0</v>
      </c>
      <c r="M213" s="37">
        <f t="shared" si="211"/>
        <v>0</v>
      </c>
      <c r="N213" s="63"/>
      <c r="O213" s="74">
        <f>M213+N213</f>
        <v>0</v>
      </c>
      <c r="P213" s="145"/>
      <c r="Q213" s="74">
        <f>O213+P213</f>
        <v>0</v>
      </c>
      <c r="R213" s="74"/>
      <c r="S213" s="74">
        <f>R213+Q213</f>
        <v>0</v>
      </c>
      <c r="T213" s="74"/>
      <c r="U213" s="74">
        <f>S213+T213</f>
        <v>0</v>
      </c>
      <c r="V213" s="74"/>
      <c r="W213" s="74">
        <f>U213+V213</f>
        <v>0</v>
      </c>
      <c r="X213" s="74"/>
      <c r="Y213" s="74">
        <f>W213+X213</f>
        <v>0</v>
      </c>
      <c r="Z213" s="74"/>
      <c r="AA213" s="74">
        <f>Y213+Z213</f>
        <v>0</v>
      </c>
      <c r="AB213" s="52"/>
      <c r="AC213" s="74">
        <f>AA213+AB213</f>
        <v>0</v>
      </c>
      <c r="AD213" s="74"/>
      <c r="AE213" s="130">
        <f>AC213+AD213</f>
        <v>0</v>
      </c>
      <c r="AF213" s="7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</row>
    <row r="214" spans="1:191" ht="16.5" thickBot="1" x14ac:dyDescent="0.25">
      <c r="A214" s="59"/>
      <c r="B214" s="60"/>
      <c r="C214" s="60"/>
      <c r="D214" s="60"/>
      <c r="E214" s="60">
        <v>13</v>
      </c>
      <c r="F214" s="61"/>
      <c r="G214" s="127" t="s">
        <v>177</v>
      </c>
      <c r="H214" s="63"/>
      <c r="I214" s="145"/>
      <c r="J214" s="63"/>
      <c r="K214" s="62">
        <f>I214+J214</f>
        <v>0</v>
      </c>
      <c r="L214" s="308">
        <v>0</v>
      </c>
      <c r="M214" s="37">
        <f t="shared" si="211"/>
        <v>0</v>
      </c>
      <c r="N214" s="63"/>
      <c r="O214" s="74">
        <f>M214+N214</f>
        <v>0</v>
      </c>
      <c r="P214" s="145"/>
      <c r="Q214" s="74">
        <f>O214+P214</f>
        <v>0</v>
      </c>
      <c r="R214" s="74"/>
      <c r="S214" s="74">
        <f>R214+Q214</f>
        <v>0</v>
      </c>
      <c r="T214" s="74"/>
      <c r="U214" s="74">
        <f>S214+T214</f>
        <v>0</v>
      </c>
      <c r="V214" s="74"/>
      <c r="W214" s="74">
        <f>U214+V214</f>
        <v>0</v>
      </c>
      <c r="X214" s="74"/>
      <c r="Y214" s="74">
        <f>W214+X214</f>
        <v>0</v>
      </c>
      <c r="Z214" s="74"/>
      <c r="AA214" s="74">
        <f>Y214+Z214</f>
        <v>0</v>
      </c>
      <c r="AB214" s="52"/>
      <c r="AC214" s="74">
        <f>AA214+AB214</f>
        <v>0</v>
      </c>
      <c r="AD214" s="74"/>
      <c r="AE214" s="130">
        <f>AC214+AD214</f>
        <v>0</v>
      </c>
      <c r="AF214" s="7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</row>
    <row r="215" spans="1:191" ht="16.5" thickBot="1" x14ac:dyDescent="0.25">
      <c r="A215" s="59"/>
      <c r="B215" s="60"/>
      <c r="C215" s="60"/>
      <c r="D215" s="60"/>
      <c r="E215" s="60">
        <v>14</v>
      </c>
      <c r="F215" s="61"/>
      <c r="G215" s="127" t="s">
        <v>218</v>
      </c>
      <c r="H215" s="63"/>
      <c r="I215" s="145"/>
      <c r="J215" s="63"/>
      <c r="K215" s="62">
        <f>I215+J215</f>
        <v>0</v>
      </c>
      <c r="L215" s="308">
        <v>0</v>
      </c>
      <c r="M215" s="37">
        <f t="shared" si="211"/>
        <v>0</v>
      </c>
      <c r="N215" s="63"/>
      <c r="O215" s="74">
        <f>M215+N215</f>
        <v>0</v>
      </c>
      <c r="P215" s="145"/>
      <c r="Q215" s="74">
        <f>O215+P215</f>
        <v>0</v>
      </c>
      <c r="R215" s="74"/>
      <c r="S215" s="74">
        <f>R215+Q215</f>
        <v>0</v>
      </c>
      <c r="T215" s="74"/>
      <c r="U215" s="74">
        <f>S215+T215</f>
        <v>0</v>
      </c>
      <c r="V215" s="74"/>
      <c r="W215" s="74">
        <f>U215+V215</f>
        <v>0</v>
      </c>
      <c r="X215" s="74"/>
      <c r="Y215" s="74">
        <f>W215+X215</f>
        <v>0</v>
      </c>
      <c r="Z215" s="74"/>
      <c r="AA215" s="74">
        <f>Y215+Z215</f>
        <v>0</v>
      </c>
      <c r="AB215" s="52"/>
      <c r="AC215" s="74">
        <f>AA215+AB215</f>
        <v>0</v>
      </c>
      <c r="AD215" s="74"/>
      <c r="AE215" s="130">
        <f>AC215+AD215</f>
        <v>0</v>
      </c>
      <c r="AF215" s="7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</row>
    <row r="216" spans="1:191" ht="16.5" thickBot="1" x14ac:dyDescent="0.25">
      <c r="A216" s="59"/>
      <c r="B216" s="60"/>
      <c r="C216" s="60"/>
      <c r="D216" s="60"/>
      <c r="E216" s="60"/>
      <c r="F216" s="61"/>
      <c r="G216" s="127" t="s">
        <v>219</v>
      </c>
      <c r="H216" s="63"/>
      <c r="I216" s="145"/>
      <c r="J216" s="63"/>
      <c r="K216" s="62"/>
      <c r="L216" s="308">
        <v>0</v>
      </c>
      <c r="M216" s="37">
        <f t="shared" si="211"/>
        <v>0</v>
      </c>
      <c r="N216" s="63"/>
      <c r="O216" s="74"/>
      <c r="P216" s="145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52"/>
      <c r="AC216" s="74"/>
      <c r="AD216" s="74"/>
      <c r="AE216" s="130"/>
      <c r="AF216" s="7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</row>
    <row r="217" spans="1:191" ht="30.75" thickBot="1" x14ac:dyDescent="0.25">
      <c r="A217" s="59"/>
      <c r="B217" s="60"/>
      <c r="C217" s="60"/>
      <c r="D217" s="60"/>
      <c r="E217" s="60"/>
      <c r="F217" s="61"/>
      <c r="G217" s="127" t="s">
        <v>220</v>
      </c>
      <c r="H217" s="63"/>
      <c r="I217" s="145"/>
      <c r="J217" s="63"/>
      <c r="K217" s="62"/>
      <c r="L217" s="308">
        <v>0</v>
      </c>
      <c r="M217" s="37">
        <f t="shared" si="211"/>
        <v>0</v>
      </c>
      <c r="N217" s="63"/>
      <c r="O217" s="74"/>
      <c r="P217" s="145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52"/>
      <c r="AC217" s="74"/>
      <c r="AD217" s="74"/>
      <c r="AE217" s="130"/>
      <c r="AF217" s="7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</row>
    <row r="218" spans="1:191" ht="16.5" thickBot="1" x14ac:dyDescent="0.25">
      <c r="A218" s="40"/>
      <c r="B218" s="41"/>
      <c r="C218" s="41"/>
      <c r="D218" s="41"/>
      <c r="E218" s="41" t="s">
        <v>118</v>
      </c>
      <c r="F218" s="42"/>
      <c r="G218" s="124" t="s">
        <v>178</v>
      </c>
      <c r="H218" s="146">
        <f t="shared" ref="H218" si="216">H219+H220+H221+H222</f>
        <v>3000</v>
      </c>
      <c r="I218" s="115">
        <f t="shared" ref="I218:AE218" si="217">I219+I220+I221+I222</f>
        <v>0</v>
      </c>
      <c r="J218" s="146">
        <f t="shared" si="217"/>
        <v>0</v>
      </c>
      <c r="K218" s="115">
        <f t="shared" si="217"/>
        <v>0</v>
      </c>
      <c r="L218" s="308">
        <f t="shared" si="200"/>
        <v>0</v>
      </c>
      <c r="M218" s="37">
        <f t="shared" si="211"/>
        <v>3000</v>
      </c>
      <c r="N218" s="146">
        <f t="shared" si="217"/>
        <v>0</v>
      </c>
      <c r="O218" s="115">
        <f t="shared" si="217"/>
        <v>3000</v>
      </c>
      <c r="P218" s="115">
        <f>P219+P220+P221+P222</f>
        <v>0</v>
      </c>
      <c r="Q218" s="115">
        <f t="shared" si="217"/>
        <v>3000</v>
      </c>
      <c r="R218" s="115">
        <f t="shared" si="217"/>
        <v>0</v>
      </c>
      <c r="S218" s="115">
        <f t="shared" si="217"/>
        <v>3000</v>
      </c>
      <c r="T218" s="115">
        <f t="shared" si="217"/>
        <v>0</v>
      </c>
      <c r="U218" s="115">
        <f t="shared" si="217"/>
        <v>3000</v>
      </c>
      <c r="V218" s="115">
        <f>V219+V220+V221+V222</f>
        <v>0</v>
      </c>
      <c r="W218" s="115">
        <f t="shared" si="217"/>
        <v>3000</v>
      </c>
      <c r="X218" s="115">
        <f>X219+X220+X221+X222</f>
        <v>0</v>
      </c>
      <c r="Y218" s="115">
        <f t="shared" si="217"/>
        <v>3000</v>
      </c>
      <c r="Z218" s="115">
        <f>Z219+Z220+Z221+Z222</f>
        <v>0</v>
      </c>
      <c r="AA218" s="115">
        <f t="shared" si="217"/>
        <v>3000</v>
      </c>
      <c r="AB218" s="115">
        <f>AB219+AB220+AB221+AB222</f>
        <v>0</v>
      </c>
      <c r="AC218" s="115">
        <f t="shared" si="217"/>
        <v>3000</v>
      </c>
      <c r="AD218" s="115">
        <f>AD219+AD220+AD221+AD222</f>
        <v>0</v>
      </c>
      <c r="AE218" s="116">
        <f t="shared" si="217"/>
        <v>3000</v>
      </c>
      <c r="AF218" s="115">
        <f>AF219+AF220+AF221+AF222</f>
        <v>0</v>
      </c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</row>
    <row r="219" spans="1:191" ht="16.5" thickBot="1" x14ac:dyDescent="0.25">
      <c r="A219" s="59"/>
      <c r="B219" s="60"/>
      <c r="C219" s="60"/>
      <c r="D219" s="60"/>
      <c r="E219" s="60"/>
      <c r="F219" s="61"/>
      <c r="G219" s="127" t="s">
        <v>179</v>
      </c>
      <c r="H219" s="63"/>
      <c r="I219" s="145"/>
      <c r="J219" s="63"/>
      <c r="K219" s="62"/>
      <c r="L219" s="308">
        <v>0</v>
      </c>
      <c r="M219" s="37">
        <f t="shared" si="211"/>
        <v>0</v>
      </c>
      <c r="N219" s="63"/>
      <c r="O219" s="74"/>
      <c r="P219" s="145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52"/>
      <c r="AC219" s="74"/>
      <c r="AD219" s="74"/>
      <c r="AE219" s="130"/>
      <c r="AF219" s="7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</row>
    <row r="220" spans="1:191" ht="16.5" thickBot="1" x14ac:dyDescent="0.25">
      <c r="A220" s="59"/>
      <c r="B220" s="60"/>
      <c r="C220" s="60"/>
      <c r="D220" s="60"/>
      <c r="E220" s="60"/>
      <c r="F220" s="61" t="s">
        <v>24</v>
      </c>
      <c r="G220" s="127" t="s">
        <v>180</v>
      </c>
      <c r="H220" s="63"/>
      <c r="I220" s="145"/>
      <c r="J220" s="63"/>
      <c r="K220" s="62">
        <f>I220+J220</f>
        <v>0</v>
      </c>
      <c r="L220" s="308">
        <v>0</v>
      </c>
      <c r="M220" s="37">
        <f t="shared" si="211"/>
        <v>0</v>
      </c>
      <c r="N220" s="63"/>
      <c r="O220" s="74">
        <f>M220+N220</f>
        <v>0</v>
      </c>
      <c r="P220" s="145"/>
      <c r="Q220" s="74">
        <f>O220+P220</f>
        <v>0</v>
      </c>
      <c r="R220" s="74"/>
      <c r="S220" s="74">
        <f>R220+Q220</f>
        <v>0</v>
      </c>
      <c r="T220" s="74"/>
      <c r="U220" s="74">
        <f>S220+T220</f>
        <v>0</v>
      </c>
      <c r="V220" s="74"/>
      <c r="W220" s="74">
        <f>U220+V220</f>
        <v>0</v>
      </c>
      <c r="X220" s="74"/>
      <c r="Y220" s="74">
        <f>W220+X220</f>
        <v>0</v>
      </c>
      <c r="Z220" s="74"/>
      <c r="AA220" s="74">
        <f>Y220+Z220</f>
        <v>0</v>
      </c>
      <c r="AB220" s="52"/>
      <c r="AC220" s="74">
        <f>AA220+AB220</f>
        <v>0</v>
      </c>
      <c r="AD220" s="74"/>
      <c r="AE220" s="130">
        <f>AC220+AD220</f>
        <v>0</v>
      </c>
      <c r="AF220" s="7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</row>
    <row r="221" spans="1:191" ht="16.5" thickBot="1" x14ac:dyDescent="0.25">
      <c r="A221" s="59"/>
      <c r="B221" s="60"/>
      <c r="C221" s="60"/>
      <c r="D221" s="60"/>
      <c r="E221" s="60"/>
      <c r="F221" s="61"/>
      <c r="G221" s="127" t="s">
        <v>181</v>
      </c>
      <c r="H221" s="63"/>
      <c r="I221" s="145"/>
      <c r="J221" s="63"/>
      <c r="K221" s="62"/>
      <c r="L221" s="308">
        <v>0</v>
      </c>
      <c r="M221" s="37">
        <f t="shared" si="211"/>
        <v>0</v>
      </c>
      <c r="N221" s="63"/>
      <c r="O221" s="74">
        <f>M221+N221</f>
        <v>0</v>
      </c>
      <c r="P221" s="145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52"/>
      <c r="AC221" s="74"/>
      <c r="AD221" s="74"/>
      <c r="AE221" s="130"/>
      <c r="AF221" s="7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</row>
    <row r="222" spans="1:191" ht="16.5" thickBot="1" x14ac:dyDescent="0.25">
      <c r="A222" s="59"/>
      <c r="B222" s="60"/>
      <c r="C222" s="60"/>
      <c r="D222" s="60"/>
      <c r="E222" s="60"/>
      <c r="F222" s="61" t="s">
        <v>118</v>
      </c>
      <c r="G222" s="127" t="s">
        <v>182</v>
      </c>
      <c r="H222" s="63">
        <v>3000</v>
      </c>
      <c r="I222" s="145"/>
      <c r="J222" s="63"/>
      <c r="K222" s="62">
        <f>I222+J222</f>
        <v>0</v>
      </c>
      <c r="L222" s="308">
        <f t="shared" si="200"/>
        <v>0</v>
      </c>
      <c r="M222" s="37">
        <f t="shared" si="211"/>
        <v>3000</v>
      </c>
      <c r="N222" s="63"/>
      <c r="O222" s="74">
        <f>M222+N222</f>
        <v>3000</v>
      </c>
      <c r="P222" s="145"/>
      <c r="Q222" s="74">
        <f>O222+P222</f>
        <v>3000</v>
      </c>
      <c r="R222" s="74"/>
      <c r="S222" s="74">
        <f>R222+Q222</f>
        <v>3000</v>
      </c>
      <c r="T222" s="74"/>
      <c r="U222" s="74">
        <f>S222+T222</f>
        <v>3000</v>
      </c>
      <c r="V222" s="74"/>
      <c r="W222" s="74">
        <f>U222+V222</f>
        <v>3000</v>
      </c>
      <c r="X222" s="74"/>
      <c r="Y222" s="74">
        <f>W222+X222</f>
        <v>3000</v>
      </c>
      <c r="Z222" s="74"/>
      <c r="AA222" s="74">
        <f>Y222+Z222</f>
        <v>3000</v>
      </c>
      <c r="AB222" s="52"/>
      <c r="AC222" s="74">
        <f>AA222+AB222</f>
        <v>3000</v>
      </c>
      <c r="AD222" s="74"/>
      <c r="AE222" s="130">
        <f>AC222+AD222</f>
        <v>3000</v>
      </c>
      <c r="AF222" s="7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</row>
    <row r="223" spans="1:191" ht="16.5" thickBot="1" x14ac:dyDescent="0.25">
      <c r="A223" s="40"/>
      <c r="B223" s="41"/>
      <c r="C223" s="41"/>
      <c r="D223" s="41" t="s">
        <v>119</v>
      </c>
      <c r="E223" s="41"/>
      <c r="F223" s="42"/>
      <c r="G223" s="124" t="s">
        <v>221</v>
      </c>
      <c r="H223" s="146">
        <f t="shared" ref="H223:AE223" si="218">H224</f>
        <v>0</v>
      </c>
      <c r="I223" s="115">
        <f t="shared" si="218"/>
        <v>0</v>
      </c>
      <c r="J223" s="146">
        <f t="shared" si="218"/>
        <v>0</v>
      </c>
      <c r="K223" s="115">
        <f t="shared" si="218"/>
        <v>0</v>
      </c>
      <c r="L223" s="308">
        <v>0</v>
      </c>
      <c r="M223" s="37">
        <f t="shared" si="211"/>
        <v>0</v>
      </c>
      <c r="N223" s="146">
        <f t="shared" si="218"/>
        <v>0</v>
      </c>
      <c r="O223" s="115">
        <f t="shared" si="218"/>
        <v>0</v>
      </c>
      <c r="P223" s="115">
        <f>P224</f>
        <v>0</v>
      </c>
      <c r="Q223" s="115">
        <f t="shared" si="218"/>
        <v>0</v>
      </c>
      <c r="R223" s="115">
        <f t="shared" si="218"/>
        <v>0</v>
      </c>
      <c r="S223" s="115">
        <f t="shared" si="218"/>
        <v>0</v>
      </c>
      <c r="T223" s="115">
        <f t="shared" si="218"/>
        <v>0</v>
      </c>
      <c r="U223" s="115">
        <f t="shared" si="218"/>
        <v>0</v>
      </c>
      <c r="V223" s="115">
        <f>V224</f>
        <v>0</v>
      </c>
      <c r="W223" s="115">
        <f t="shared" si="218"/>
        <v>0</v>
      </c>
      <c r="X223" s="115">
        <f>X224</f>
        <v>0</v>
      </c>
      <c r="Y223" s="115">
        <f t="shared" si="218"/>
        <v>0</v>
      </c>
      <c r="Z223" s="115">
        <f>Z224</f>
        <v>0</v>
      </c>
      <c r="AA223" s="115">
        <f t="shared" si="218"/>
        <v>0</v>
      </c>
      <c r="AB223" s="115">
        <f>AB224</f>
        <v>0</v>
      </c>
      <c r="AC223" s="115">
        <f t="shared" si="218"/>
        <v>0</v>
      </c>
      <c r="AD223" s="115">
        <f>AD224</f>
        <v>0</v>
      </c>
      <c r="AE223" s="116">
        <f t="shared" si="218"/>
        <v>0</v>
      </c>
      <c r="AF223" s="115">
        <f>AF224</f>
        <v>0</v>
      </c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</row>
    <row r="224" spans="1:191" ht="30.75" thickBot="1" x14ac:dyDescent="0.25">
      <c r="A224" s="59"/>
      <c r="B224" s="60"/>
      <c r="C224" s="60"/>
      <c r="D224" s="60"/>
      <c r="E224" s="60" t="s">
        <v>147</v>
      </c>
      <c r="F224" s="61"/>
      <c r="G224" s="127" t="s">
        <v>222</v>
      </c>
      <c r="H224" s="63"/>
      <c r="I224" s="145"/>
      <c r="J224" s="63"/>
      <c r="K224" s="62">
        <f>I224+J224</f>
        <v>0</v>
      </c>
      <c r="L224" s="308">
        <v>0</v>
      </c>
      <c r="M224" s="37">
        <f t="shared" si="211"/>
        <v>0</v>
      </c>
      <c r="N224" s="63"/>
      <c r="O224" s="74">
        <f>M224+N224</f>
        <v>0</v>
      </c>
      <c r="P224" s="145"/>
      <c r="Q224" s="74">
        <f>O224+P224</f>
        <v>0</v>
      </c>
      <c r="R224" s="74"/>
      <c r="S224" s="74">
        <f>R224+Q224</f>
        <v>0</v>
      </c>
      <c r="T224" s="74"/>
      <c r="U224" s="74">
        <f>S224+T224</f>
        <v>0</v>
      </c>
      <c r="V224" s="74"/>
      <c r="W224" s="74">
        <f>U224+V224</f>
        <v>0</v>
      </c>
      <c r="X224" s="74"/>
      <c r="Y224" s="74">
        <f>W224+X224</f>
        <v>0</v>
      </c>
      <c r="Z224" s="74"/>
      <c r="AA224" s="74">
        <f>Y224+Z224</f>
        <v>0</v>
      </c>
      <c r="AB224" s="52"/>
      <c r="AC224" s="74">
        <f>AA224+AB224</f>
        <v>0</v>
      </c>
      <c r="AD224" s="74"/>
      <c r="AE224" s="130">
        <f>AC224+AD224</f>
        <v>0</v>
      </c>
      <c r="AF224" s="7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</row>
    <row r="225" spans="1:191" ht="30.75" thickBot="1" x14ac:dyDescent="0.25">
      <c r="A225" s="40"/>
      <c r="B225" s="41"/>
      <c r="C225" s="41"/>
      <c r="D225" s="41">
        <v>51</v>
      </c>
      <c r="E225" s="41"/>
      <c r="F225" s="42"/>
      <c r="G225" s="124" t="s">
        <v>99</v>
      </c>
      <c r="H225" s="146">
        <f t="shared" ref="H225:J226" si="219">H226</f>
        <v>0</v>
      </c>
      <c r="I225" s="115">
        <f t="shared" si="219"/>
        <v>0</v>
      </c>
      <c r="J225" s="146">
        <f t="shared" si="219"/>
        <v>0</v>
      </c>
      <c r="K225" s="115">
        <f t="shared" ref="K225:AF226" si="220">K226</f>
        <v>0</v>
      </c>
      <c r="L225" s="308">
        <v>0</v>
      </c>
      <c r="M225" s="37">
        <f t="shared" si="211"/>
        <v>0</v>
      </c>
      <c r="N225" s="146">
        <f t="shared" si="220"/>
        <v>0</v>
      </c>
      <c r="O225" s="115">
        <f>O226</f>
        <v>0</v>
      </c>
      <c r="P225" s="115">
        <f>P226</f>
        <v>0</v>
      </c>
      <c r="Q225" s="115">
        <f t="shared" si="220"/>
        <v>0</v>
      </c>
      <c r="R225" s="115">
        <f t="shared" si="220"/>
        <v>0</v>
      </c>
      <c r="S225" s="115">
        <f t="shared" si="220"/>
        <v>0</v>
      </c>
      <c r="T225" s="115">
        <f t="shared" si="220"/>
        <v>0</v>
      </c>
      <c r="U225" s="115">
        <f t="shared" si="220"/>
        <v>0</v>
      </c>
      <c r="V225" s="115">
        <f t="shared" si="220"/>
        <v>0</v>
      </c>
      <c r="W225" s="115">
        <f t="shared" si="220"/>
        <v>0</v>
      </c>
      <c r="X225" s="115">
        <f t="shared" si="220"/>
        <v>0</v>
      </c>
      <c r="Y225" s="115">
        <f t="shared" si="220"/>
        <v>0</v>
      </c>
      <c r="Z225" s="115">
        <f t="shared" si="220"/>
        <v>0</v>
      </c>
      <c r="AA225" s="115">
        <f t="shared" si="220"/>
        <v>0</v>
      </c>
      <c r="AB225" s="115">
        <f t="shared" si="220"/>
        <v>0</v>
      </c>
      <c r="AC225" s="115">
        <f t="shared" si="220"/>
        <v>0</v>
      </c>
      <c r="AD225" s="115">
        <f t="shared" si="220"/>
        <v>0</v>
      </c>
      <c r="AE225" s="116">
        <f t="shared" si="220"/>
        <v>0</v>
      </c>
      <c r="AF225" s="115">
        <f t="shared" si="220"/>
        <v>0</v>
      </c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</row>
    <row r="226" spans="1:191" ht="16.5" thickBot="1" x14ac:dyDescent="0.25">
      <c r="A226" s="40"/>
      <c r="B226" s="41"/>
      <c r="C226" s="41"/>
      <c r="D226" s="41"/>
      <c r="E226" s="41" t="s">
        <v>37</v>
      </c>
      <c r="F226" s="42"/>
      <c r="G226" s="114" t="s">
        <v>120</v>
      </c>
      <c r="H226" s="146">
        <f t="shared" si="219"/>
        <v>0</v>
      </c>
      <c r="I226" s="115">
        <f t="shared" si="219"/>
        <v>0</v>
      </c>
      <c r="J226" s="146">
        <f t="shared" si="219"/>
        <v>0</v>
      </c>
      <c r="K226" s="115">
        <f t="shared" si="220"/>
        <v>0</v>
      </c>
      <c r="L226" s="308">
        <v>0</v>
      </c>
      <c r="M226" s="37">
        <f t="shared" si="211"/>
        <v>0</v>
      </c>
      <c r="N226" s="146">
        <f t="shared" si="220"/>
        <v>0</v>
      </c>
      <c r="O226" s="115">
        <f>O227</f>
        <v>0</v>
      </c>
      <c r="P226" s="115">
        <f>P227</f>
        <v>0</v>
      </c>
      <c r="Q226" s="115">
        <f t="shared" si="220"/>
        <v>0</v>
      </c>
      <c r="R226" s="115">
        <f t="shared" si="220"/>
        <v>0</v>
      </c>
      <c r="S226" s="115">
        <f t="shared" si="220"/>
        <v>0</v>
      </c>
      <c r="T226" s="115">
        <f t="shared" si="220"/>
        <v>0</v>
      </c>
      <c r="U226" s="115">
        <f t="shared" si="220"/>
        <v>0</v>
      </c>
      <c r="V226" s="115">
        <f t="shared" si="220"/>
        <v>0</v>
      </c>
      <c r="W226" s="115">
        <f t="shared" si="220"/>
        <v>0</v>
      </c>
      <c r="X226" s="115">
        <f t="shared" si="220"/>
        <v>0</v>
      </c>
      <c r="Y226" s="115">
        <f t="shared" si="220"/>
        <v>0</v>
      </c>
      <c r="Z226" s="115">
        <f t="shared" si="220"/>
        <v>0</v>
      </c>
      <c r="AA226" s="115">
        <f t="shared" si="220"/>
        <v>0</v>
      </c>
      <c r="AB226" s="115">
        <f t="shared" si="220"/>
        <v>0</v>
      </c>
      <c r="AC226" s="115">
        <f t="shared" si="220"/>
        <v>0</v>
      </c>
      <c r="AD226" s="115">
        <f t="shared" si="220"/>
        <v>0</v>
      </c>
      <c r="AE226" s="116">
        <f t="shared" si="220"/>
        <v>0</v>
      </c>
      <c r="AF226" s="115">
        <f t="shared" si="220"/>
        <v>0</v>
      </c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</row>
    <row r="227" spans="1:191" ht="16.5" thickBot="1" x14ac:dyDescent="0.25">
      <c r="A227" s="59"/>
      <c r="B227" s="60"/>
      <c r="C227" s="60"/>
      <c r="D227" s="60"/>
      <c r="E227" s="60"/>
      <c r="F227" s="61" t="s">
        <v>37</v>
      </c>
      <c r="G227" s="127" t="s">
        <v>121</v>
      </c>
      <c r="H227" s="63"/>
      <c r="I227" s="145"/>
      <c r="J227" s="63"/>
      <c r="K227" s="62">
        <f>I227+J227</f>
        <v>0</v>
      </c>
      <c r="L227" s="308">
        <v>0</v>
      </c>
      <c r="M227" s="37">
        <f t="shared" si="211"/>
        <v>0</v>
      </c>
      <c r="N227" s="63"/>
      <c r="O227" s="74">
        <f>M227+N227</f>
        <v>0</v>
      </c>
      <c r="P227" s="145"/>
      <c r="Q227" s="74">
        <f>O227+P227</f>
        <v>0</v>
      </c>
      <c r="R227" s="74"/>
      <c r="S227" s="74">
        <f>R227+Q227</f>
        <v>0</v>
      </c>
      <c r="T227" s="74"/>
      <c r="U227" s="74">
        <f>S227+T227</f>
        <v>0</v>
      </c>
      <c r="V227" s="74"/>
      <c r="W227" s="74">
        <f>U227+V227</f>
        <v>0</v>
      </c>
      <c r="X227" s="74"/>
      <c r="Y227" s="74">
        <f>W227+X227</f>
        <v>0</v>
      </c>
      <c r="Z227" s="74"/>
      <c r="AA227" s="74">
        <f>Y227+Z227</f>
        <v>0</v>
      </c>
      <c r="AB227" s="52"/>
      <c r="AC227" s="74">
        <f>AA227+AB227</f>
        <v>0</v>
      </c>
      <c r="AD227" s="74"/>
      <c r="AE227" s="130">
        <f>AC227+AD227</f>
        <v>0</v>
      </c>
      <c r="AF227" s="7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</row>
    <row r="228" spans="1:191" ht="32.25" thickBot="1" x14ac:dyDescent="0.25">
      <c r="A228" s="59"/>
      <c r="B228" s="60"/>
      <c r="C228" s="60"/>
      <c r="D228" s="41">
        <v>56</v>
      </c>
      <c r="E228" s="60"/>
      <c r="F228" s="61"/>
      <c r="G228" s="114" t="s">
        <v>199</v>
      </c>
      <c r="H228" s="63">
        <f>+H229</f>
        <v>0</v>
      </c>
      <c r="I228" s="145">
        <f>+I229</f>
        <v>0</v>
      </c>
      <c r="J228" s="145">
        <f t="shared" ref="J228:AE228" si="221">+J229</f>
        <v>0</v>
      </c>
      <c r="K228" s="145">
        <f t="shared" si="221"/>
        <v>0</v>
      </c>
      <c r="L228" s="308">
        <v>0</v>
      </c>
      <c r="M228" s="37">
        <f t="shared" si="211"/>
        <v>0</v>
      </c>
      <c r="N228" s="145">
        <f t="shared" si="221"/>
        <v>0</v>
      </c>
      <c r="O228" s="145">
        <f t="shared" si="221"/>
        <v>0</v>
      </c>
      <c r="P228" s="145">
        <f t="shared" si="221"/>
        <v>0</v>
      </c>
      <c r="Q228" s="145">
        <f t="shared" si="221"/>
        <v>0</v>
      </c>
      <c r="R228" s="145">
        <f t="shared" si="221"/>
        <v>0</v>
      </c>
      <c r="S228" s="145">
        <f t="shared" si="221"/>
        <v>0</v>
      </c>
      <c r="T228" s="145">
        <f t="shared" si="221"/>
        <v>0</v>
      </c>
      <c r="U228" s="145">
        <f t="shared" si="221"/>
        <v>0</v>
      </c>
      <c r="V228" s="145">
        <f t="shared" si="221"/>
        <v>0</v>
      </c>
      <c r="W228" s="145">
        <f t="shared" si="221"/>
        <v>0</v>
      </c>
      <c r="X228" s="145">
        <f t="shared" si="221"/>
        <v>0</v>
      </c>
      <c r="Y228" s="145">
        <f t="shared" si="221"/>
        <v>0</v>
      </c>
      <c r="Z228" s="145">
        <f t="shared" si="221"/>
        <v>0</v>
      </c>
      <c r="AA228" s="145">
        <f t="shared" si="221"/>
        <v>0</v>
      </c>
      <c r="AB228" s="145">
        <f t="shared" si="221"/>
        <v>0</v>
      </c>
      <c r="AC228" s="145">
        <f t="shared" si="221"/>
        <v>0</v>
      </c>
      <c r="AD228" s="145">
        <f t="shared" si="221"/>
        <v>0</v>
      </c>
      <c r="AE228" s="145">
        <f t="shared" si="221"/>
        <v>0</v>
      </c>
      <c r="AF228" s="7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</row>
    <row r="229" spans="1:191" ht="16.5" thickBot="1" x14ac:dyDescent="0.25">
      <c r="A229" s="59"/>
      <c r="B229" s="60"/>
      <c r="C229" s="60"/>
      <c r="D229" s="60"/>
      <c r="E229" s="80" t="s">
        <v>78</v>
      </c>
      <c r="F229" s="61"/>
      <c r="G229" s="127" t="s">
        <v>223</v>
      </c>
      <c r="H229" s="63"/>
      <c r="I229" s="145"/>
      <c r="J229" s="63"/>
      <c r="K229" s="62"/>
      <c r="L229" s="308">
        <v>0</v>
      </c>
      <c r="M229" s="37">
        <f t="shared" si="211"/>
        <v>0</v>
      </c>
      <c r="N229" s="63"/>
      <c r="O229" s="74"/>
      <c r="P229" s="145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52"/>
      <c r="AC229" s="74"/>
      <c r="AD229" s="74"/>
      <c r="AE229" s="130"/>
      <c r="AF229" s="7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</row>
    <row r="230" spans="1:191" ht="16.5" thickBot="1" x14ac:dyDescent="0.25">
      <c r="A230" s="40"/>
      <c r="B230" s="41"/>
      <c r="C230" s="41"/>
      <c r="D230" s="41">
        <v>57</v>
      </c>
      <c r="E230" s="41"/>
      <c r="F230" s="42"/>
      <c r="G230" s="124" t="s">
        <v>224</v>
      </c>
      <c r="H230" s="146">
        <f t="shared" ref="H230" si="222">H232</f>
        <v>33000</v>
      </c>
      <c r="I230" s="115">
        <f t="shared" ref="I230:O230" si="223">I232</f>
        <v>11432</v>
      </c>
      <c r="J230" s="146">
        <f t="shared" si="223"/>
        <v>8733</v>
      </c>
      <c r="K230" s="115">
        <f t="shared" si="223"/>
        <v>20165</v>
      </c>
      <c r="L230" s="308">
        <f t="shared" si="200"/>
        <v>61.106060606060609</v>
      </c>
      <c r="M230" s="37">
        <f t="shared" si="211"/>
        <v>12835</v>
      </c>
      <c r="N230" s="146">
        <f>N232</f>
        <v>0</v>
      </c>
      <c r="O230" s="115">
        <f t="shared" si="223"/>
        <v>12835</v>
      </c>
      <c r="P230" s="115">
        <f>P232</f>
        <v>0</v>
      </c>
      <c r="Q230" s="115">
        <f t="shared" ref="Q230:AE230" si="224">Q232</f>
        <v>12835</v>
      </c>
      <c r="R230" s="115">
        <f t="shared" si="224"/>
        <v>0</v>
      </c>
      <c r="S230" s="115">
        <f t="shared" si="224"/>
        <v>12835</v>
      </c>
      <c r="T230" s="115">
        <f t="shared" si="224"/>
        <v>0</v>
      </c>
      <c r="U230" s="115">
        <f t="shared" si="224"/>
        <v>12835</v>
      </c>
      <c r="V230" s="115">
        <f>V232</f>
        <v>0</v>
      </c>
      <c r="W230" s="115">
        <f t="shared" si="224"/>
        <v>12835</v>
      </c>
      <c r="X230" s="115">
        <f>X232</f>
        <v>0</v>
      </c>
      <c r="Y230" s="115">
        <f t="shared" si="224"/>
        <v>12835</v>
      </c>
      <c r="Z230" s="115">
        <f>Z232</f>
        <v>0</v>
      </c>
      <c r="AA230" s="115">
        <f t="shared" si="224"/>
        <v>12835</v>
      </c>
      <c r="AB230" s="115">
        <f>AB232</f>
        <v>0</v>
      </c>
      <c r="AC230" s="115">
        <f t="shared" si="224"/>
        <v>12835</v>
      </c>
      <c r="AD230" s="115">
        <f>AD232</f>
        <v>0</v>
      </c>
      <c r="AE230" s="116">
        <f t="shared" si="224"/>
        <v>12835</v>
      </c>
      <c r="AF230" s="115">
        <f>AF232</f>
        <v>10000</v>
      </c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</row>
    <row r="231" spans="1:191" ht="16.5" thickBot="1" x14ac:dyDescent="0.25">
      <c r="A231" s="40"/>
      <c r="B231" s="41"/>
      <c r="C231" s="41"/>
      <c r="D231" s="41"/>
      <c r="E231" s="41"/>
      <c r="F231" s="42"/>
      <c r="G231" s="114" t="s">
        <v>126</v>
      </c>
      <c r="H231" s="147"/>
      <c r="I231" s="77"/>
      <c r="J231" s="147"/>
      <c r="K231" s="77"/>
      <c r="L231" s="308"/>
      <c r="M231" s="37">
        <f t="shared" si="211"/>
        <v>0</v>
      </c>
      <c r="N231" s="44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48"/>
      <c r="AC231" s="77"/>
      <c r="AD231" s="77"/>
      <c r="AE231" s="148"/>
      <c r="AF231" s="77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</row>
    <row r="232" spans="1:191" ht="16.5" thickBot="1" x14ac:dyDescent="0.25">
      <c r="A232" s="40"/>
      <c r="B232" s="41"/>
      <c r="C232" s="41"/>
      <c r="D232" s="41"/>
      <c r="E232" s="41" t="s">
        <v>35</v>
      </c>
      <c r="F232" s="42"/>
      <c r="G232" s="114" t="s">
        <v>127</v>
      </c>
      <c r="H232" s="146">
        <f t="shared" ref="H232" si="225">H234+H233</f>
        <v>33000</v>
      </c>
      <c r="I232" s="115">
        <f t="shared" ref="I232:AE232" si="226">I234+I233</f>
        <v>11432</v>
      </c>
      <c r="J232" s="146">
        <f t="shared" si="226"/>
        <v>8733</v>
      </c>
      <c r="K232" s="115">
        <f t="shared" si="226"/>
        <v>20165</v>
      </c>
      <c r="L232" s="308">
        <f t="shared" si="200"/>
        <v>61.106060606060609</v>
      </c>
      <c r="M232" s="37">
        <f t="shared" si="211"/>
        <v>12835</v>
      </c>
      <c r="N232" s="146">
        <f t="shared" si="226"/>
        <v>0</v>
      </c>
      <c r="O232" s="115">
        <f t="shared" si="226"/>
        <v>12835</v>
      </c>
      <c r="P232" s="115">
        <f>P234+P233</f>
        <v>0</v>
      </c>
      <c r="Q232" s="115">
        <f t="shared" si="226"/>
        <v>12835</v>
      </c>
      <c r="R232" s="115">
        <f t="shared" si="226"/>
        <v>0</v>
      </c>
      <c r="S232" s="115">
        <f t="shared" si="226"/>
        <v>12835</v>
      </c>
      <c r="T232" s="115">
        <f t="shared" si="226"/>
        <v>0</v>
      </c>
      <c r="U232" s="115">
        <f t="shared" si="226"/>
        <v>12835</v>
      </c>
      <c r="V232" s="115">
        <f>V234+V233</f>
        <v>0</v>
      </c>
      <c r="W232" s="115">
        <f t="shared" si="226"/>
        <v>12835</v>
      </c>
      <c r="X232" s="115">
        <f>X234+X233</f>
        <v>0</v>
      </c>
      <c r="Y232" s="115">
        <f t="shared" si="226"/>
        <v>12835</v>
      </c>
      <c r="Z232" s="115">
        <f>Z234+Z233</f>
        <v>0</v>
      </c>
      <c r="AA232" s="115">
        <f t="shared" si="226"/>
        <v>12835</v>
      </c>
      <c r="AB232" s="115">
        <f>AB234+AB233</f>
        <v>0</v>
      </c>
      <c r="AC232" s="115">
        <f t="shared" si="226"/>
        <v>12835</v>
      </c>
      <c r="AD232" s="115">
        <f>AD234+AD233</f>
        <v>0</v>
      </c>
      <c r="AE232" s="116">
        <f t="shared" si="226"/>
        <v>12835</v>
      </c>
      <c r="AF232" s="115">
        <f>AF234+AF233</f>
        <v>10000</v>
      </c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</row>
    <row r="233" spans="1:191" ht="16.5" thickBot="1" x14ac:dyDescent="0.25">
      <c r="A233" s="59"/>
      <c r="B233" s="60"/>
      <c r="C233" s="60"/>
      <c r="D233" s="60"/>
      <c r="E233" s="60"/>
      <c r="F233" s="61"/>
      <c r="G233" s="127" t="s">
        <v>128</v>
      </c>
      <c r="H233" s="63"/>
      <c r="I233" s="145"/>
      <c r="J233" s="63"/>
      <c r="K233" s="62"/>
      <c r="L233" s="308">
        <v>0</v>
      </c>
      <c r="M233" s="37">
        <f t="shared" si="211"/>
        <v>0</v>
      </c>
      <c r="N233" s="63"/>
      <c r="O233" s="74"/>
      <c r="P233" s="145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52"/>
      <c r="AC233" s="74"/>
      <c r="AD233" s="74"/>
      <c r="AE233" s="130"/>
      <c r="AF233" s="7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</row>
    <row r="234" spans="1:191" ht="16.5" thickBot="1" x14ac:dyDescent="0.25">
      <c r="A234" s="59"/>
      <c r="B234" s="60"/>
      <c r="C234" s="60"/>
      <c r="D234" s="60"/>
      <c r="E234" s="60"/>
      <c r="F234" s="61" t="s">
        <v>35</v>
      </c>
      <c r="G234" s="127" t="s">
        <v>129</v>
      </c>
      <c r="H234" s="63">
        <f>33000</f>
        <v>33000</v>
      </c>
      <c r="I234" s="63">
        <v>11432</v>
      </c>
      <c r="J234" s="63">
        <v>8733</v>
      </c>
      <c r="K234" s="62">
        <f>I234+J234</f>
        <v>20165</v>
      </c>
      <c r="L234" s="308">
        <f t="shared" si="200"/>
        <v>61.106060606060609</v>
      </c>
      <c r="M234" s="37">
        <f t="shared" si="211"/>
        <v>12835</v>
      </c>
      <c r="N234" s="63"/>
      <c r="O234" s="74">
        <f>M234+N234</f>
        <v>12835</v>
      </c>
      <c r="P234" s="63"/>
      <c r="Q234" s="74">
        <f>O234+P234</f>
        <v>12835</v>
      </c>
      <c r="R234" s="74"/>
      <c r="S234" s="74">
        <f>R234+Q234</f>
        <v>12835</v>
      </c>
      <c r="T234" s="74"/>
      <c r="U234" s="74">
        <f>S234+T234</f>
        <v>12835</v>
      </c>
      <c r="V234" s="74"/>
      <c r="W234" s="74">
        <f>U234+V234</f>
        <v>12835</v>
      </c>
      <c r="X234" s="74"/>
      <c r="Y234" s="74">
        <f>W234+X234</f>
        <v>12835</v>
      </c>
      <c r="Z234" s="74"/>
      <c r="AA234" s="74">
        <f>Y234+Z234</f>
        <v>12835</v>
      </c>
      <c r="AB234" s="52"/>
      <c r="AC234" s="74">
        <f>AA234+AB234</f>
        <v>12835</v>
      </c>
      <c r="AD234" s="74"/>
      <c r="AE234" s="130">
        <f>AC234+AD234</f>
        <v>12835</v>
      </c>
      <c r="AF234" s="74">
        <v>10000</v>
      </c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</row>
    <row r="235" spans="1:191" ht="48" thickBot="1" x14ac:dyDescent="0.25">
      <c r="A235" s="59"/>
      <c r="B235" s="60"/>
      <c r="C235" s="60"/>
      <c r="D235" s="41">
        <v>58</v>
      </c>
      <c r="E235" s="60"/>
      <c r="F235" s="61"/>
      <c r="G235" s="114" t="s">
        <v>225</v>
      </c>
      <c r="H235" s="149">
        <f>+H236</f>
        <v>0</v>
      </c>
      <c r="I235" s="149">
        <f>+I236</f>
        <v>0</v>
      </c>
      <c r="J235" s="149">
        <f t="shared" ref="J235:AE235" si="227">+J236</f>
        <v>0</v>
      </c>
      <c r="K235" s="149">
        <f t="shared" si="227"/>
        <v>0</v>
      </c>
      <c r="L235" s="308">
        <v>0</v>
      </c>
      <c r="M235" s="37">
        <f t="shared" si="211"/>
        <v>0</v>
      </c>
      <c r="N235" s="149">
        <f t="shared" si="227"/>
        <v>0</v>
      </c>
      <c r="O235" s="149">
        <f t="shared" si="227"/>
        <v>0</v>
      </c>
      <c r="P235" s="149">
        <f t="shared" si="227"/>
        <v>0</v>
      </c>
      <c r="Q235" s="149">
        <f t="shared" si="227"/>
        <v>0</v>
      </c>
      <c r="R235" s="149">
        <f t="shared" si="227"/>
        <v>0</v>
      </c>
      <c r="S235" s="149">
        <f t="shared" si="227"/>
        <v>0</v>
      </c>
      <c r="T235" s="149">
        <f t="shared" si="227"/>
        <v>0</v>
      </c>
      <c r="U235" s="149">
        <f t="shared" si="227"/>
        <v>0</v>
      </c>
      <c r="V235" s="149">
        <f t="shared" si="227"/>
        <v>0</v>
      </c>
      <c r="W235" s="149">
        <f t="shared" si="227"/>
        <v>0</v>
      </c>
      <c r="X235" s="149">
        <f t="shared" si="227"/>
        <v>0</v>
      </c>
      <c r="Y235" s="149">
        <f t="shared" si="227"/>
        <v>0</v>
      </c>
      <c r="Z235" s="149">
        <f t="shared" si="227"/>
        <v>0</v>
      </c>
      <c r="AA235" s="149">
        <f t="shared" si="227"/>
        <v>0</v>
      </c>
      <c r="AB235" s="149">
        <f t="shared" si="227"/>
        <v>0</v>
      </c>
      <c r="AC235" s="149">
        <f t="shared" si="227"/>
        <v>0</v>
      </c>
      <c r="AD235" s="149">
        <f t="shared" si="227"/>
        <v>0</v>
      </c>
      <c r="AE235" s="149">
        <f t="shared" si="227"/>
        <v>0</v>
      </c>
      <c r="AF235" s="7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</row>
    <row r="236" spans="1:191" ht="16.5" thickBot="1" x14ac:dyDescent="0.25">
      <c r="A236" s="59"/>
      <c r="B236" s="60"/>
      <c r="C236" s="60"/>
      <c r="D236" s="60"/>
      <c r="E236" s="80" t="s">
        <v>78</v>
      </c>
      <c r="F236" s="61"/>
      <c r="G236" s="127" t="s">
        <v>223</v>
      </c>
      <c r="H236" s="63"/>
      <c r="I236" s="63"/>
      <c r="J236" s="63"/>
      <c r="K236" s="62"/>
      <c r="L236" s="308"/>
      <c r="M236" s="37">
        <f t="shared" si="211"/>
        <v>0</v>
      </c>
      <c r="N236" s="63"/>
      <c r="O236" s="62">
        <f>+M236+N236</f>
        <v>0</v>
      </c>
      <c r="P236" s="63"/>
      <c r="Q236" s="62">
        <f>+O236+P236</f>
        <v>0</v>
      </c>
      <c r="R236" s="74"/>
      <c r="S236" s="62">
        <f>+Q236+R236</f>
        <v>0</v>
      </c>
      <c r="T236" s="74"/>
      <c r="U236" s="62">
        <f>+S236+T236</f>
        <v>0</v>
      </c>
      <c r="V236" s="74"/>
      <c r="W236" s="62">
        <f>+U236+V236</f>
        <v>0</v>
      </c>
      <c r="X236" s="74"/>
      <c r="Y236" s="62">
        <f>+W236+X236</f>
        <v>0</v>
      </c>
      <c r="Z236" s="74"/>
      <c r="AA236" s="62">
        <f>+Y236+Z236</f>
        <v>0</v>
      </c>
      <c r="AB236" s="52"/>
      <c r="AC236" s="62">
        <f>+AA236+AB236</f>
        <v>0</v>
      </c>
      <c r="AD236" s="74"/>
      <c r="AE236" s="62">
        <f>+AC236+AD236</f>
        <v>0</v>
      </c>
      <c r="AF236" s="7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</row>
    <row r="237" spans="1:191" ht="16.5" thickBot="1" x14ac:dyDescent="0.25">
      <c r="A237" s="40"/>
      <c r="B237" s="41"/>
      <c r="C237" s="41"/>
      <c r="D237" s="41" t="s">
        <v>130</v>
      </c>
      <c r="E237" s="41"/>
      <c r="F237" s="42"/>
      <c r="G237" s="124" t="s">
        <v>226</v>
      </c>
      <c r="H237" s="146">
        <f t="shared" ref="H237:AE237" si="228">H238</f>
        <v>9000</v>
      </c>
      <c r="I237" s="115">
        <f t="shared" si="228"/>
        <v>0</v>
      </c>
      <c r="J237" s="115">
        <f t="shared" si="228"/>
        <v>0</v>
      </c>
      <c r="K237" s="115">
        <f t="shared" si="228"/>
        <v>0</v>
      </c>
      <c r="L237" s="308">
        <f t="shared" si="200"/>
        <v>0</v>
      </c>
      <c r="M237" s="37">
        <f t="shared" si="211"/>
        <v>9000</v>
      </c>
      <c r="N237" s="115">
        <f t="shared" si="228"/>
        <v>0</v>
      </c>
      <c r="O237" s="115">
        <f t="shared" si="228"/>
        <v>9000</v>
      </c>
      <c r="P237" s="115">
        <f t="shared" si="228"/>
        <v>0</v>
      </c>
      <c r="Q237" s="115">
        <f t="shared" si="228"/>
        <v>9000</v>
      </c>
      <c r="R237" s="115">
        <f t="shared" si="228"/>
        <v>0</v>
      </c>
      <c r="S237" s="115">
        <f t="shared" si="228"/>
        <v>9000</v>
      </c>
      <c r="T237" s="115">
        <f t="shared" si="228"/>
        <v>0</v>
      </c>
      <c r="U237" s="115">
        <f t="shared" si="228"/>
        <v>9000</v>
      </c>
      <c r="V237" s="115">
        <f>V238</f>
        <v>0</v>
      </c>
      <c r="W237" s="115">
        <f t="shared" si="228"/>
        <v>9000</v>
      </c>
      <c r="X237" s="115">
        <f>X238</f>
        <v>0</v>
      </c>
      <c r="Y237" s="115">
        <f t="shared" si="228"/>
        <v>9000</v>
      </c>
      <c r="Z237" s="115">
        <f>Z238</f>
        <v>0</v>
      </c>
      <c r="AA237" s="115">
        <f t="shared" si="228"/>
        <v>9000</v>
      </c>
      <c r="AB237" s="115">
        <f>AB238</f>
        <v>0</v>
      </c>
      <c r="AC237" s="115">
        <f t="shared" si="228"/>
        <v>9000</v>
      </c>
      <c r="AD237" s="115">
        <f>AD238</f>
        <v>0</v>
      </c>
      <c r="AE237" s="116">
        <f t="shared" si="228"/>
        <v>9000</v>
      </c>
      <c r="AF237" s="115">
        <f>AF238</f>
        <v>0</v>
      </c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</row>
    <row r="238" spans="1:191" ht="14.1" customHeight="1" thickBot="1" x14ac:dyDescent="0.25">
      <c r="A238" s="40"/>
      <c r="B238" s="41"/>
      <c r="C238" s="41"/>
      <c r="D238" s="41">
        <v>71</v>
      </c>
      <c r="E238" s="41"/>
      <c r="F238" s="42"/>
      <c r="G238" s="124" t="s">
        <v>227</v>
      </c>
      <c r="H238" s="146">
        <f t="shared" ref="H238" si="229">H239+H244</f>
        <v>9000</v>
      </c>
      <c r="I238" s="115">
        <f t="shared" ref="I238:AE238" si="230">I239+I244</f>
        <v>0</v>
      </c>
      <c r="J238" s="115">
        <f t="shared" si="230"/>
        <v>0</v>
      </c>
      <c r="K238" s="115">
        <f t="shared" si="230"/>
        <v>0</v>
      </c>
      <c r="L238" s="308">
        <f t="shared" si="200"/>
        <v>0</v>
      </c>
      <c r="M238" s="37">
        <f t="shared" si="211"/>
        <v>9000</v>
      </c>
      <c r="N238" s="115">
        <f t="shared" si="230"/>
        <v>0</v>
      </c>
      <c r="O238" s="115">
        <f t="shared" si="230"/>
        <v>9000</v>
      </c>
      <c r="P238" s="115">
        <f t="shared" si="230"/>
        <v>0</v>
      </c>
      <c r="Q238" s="115">
        <f t="shared" si="230"/>
        <v>9000</v>
      </c>
      <c r="R238" s="115">
        <f t="shared" si="230"/>
        <v>0</v>
      </c>
      <c r="S238" s="115">
        <f t="shared" si="230"/>
        <v>9000</v>
      </c>
      <c r="T238" s="115">
        <f t="shared" si="230"/>
        <v>0</v>
      </c>
      <c r="U238" s="115">
        <f t="shared" si="230"/>
        <v>9000</v>
      </c>
      <c r="V238" s="115">
        <f>V239+V244</f>
        <v>0</v>
      </c>
      <c r="W238" s="115">
        <f t="shared" si="230"/>
        <v>9000</v>
      </c>
      <c r="X238" s="115">
        <f>X239+X244</f>
        <v>0</v>
      </c>
      <c r="Y238" s="115">
        <f t="shared" si="230"/>
        <v>9000</v>
      </c>
      <c r="Z238" s="115">
        <f>Z239+Z244</f>
        <v>0</v>
      </c>
      <c r="AA238" s="115">
        <f t="shared" si="230"/>
        <v>9000</v>
      </c>
      <c r="AB238" s="115">
        <f>AB239+AB244</f>
        <v>0</v>
      </c>
      <c r="AC238" s="115">
        <f t="shared" si="230"/>
        <v>9000</v>
      </c>
      <c r="AD238" s="115">
        <f>AD239+AD244</f>
        <v>0</v>
      </c>
      <c r="AE238" s="116">
        <f t="shared" si="230"/>
        <v>9000</v>
      </c>
      <c r="AF238" s="115">
        <f>AF239+AF244</f>
        <v>0</v>
      </c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</row>
    <row r="239" spans="1:191" ht="23.1" customHeight="1" thickBot="1" x14ac:dyDescent="0.25">
      <c r="A239" s="40"/>
      <c r="B239" s="41"/>
      <c r="C239" s="41"/>
      <c r="D239" s="41"/>
      <c r="E239" s="41" t="s">
        <v>37</v>
      </c>
      <c r="F239" s="42"/>
      <c r="G239" s="114" t="s">
        <v>228</v>
      </c>
      <c r="H239" s="146">
        <f t="shared" ref="H239" si="231">H240+H241+H242+H243</f>
        <v>9000</v>
      </c>
      <c r="I239" s="115">
        <f t="shared" ref="I239:AE239" si="232">I240+I241+I242+I243</f>
        <v>0</v>
      </c>
      <c r="J239" s="115">
        <f t="shared" si="232"/>
        <v>0</v>
      </c>
      <c r="K239" s="115">
        <f t="shared" si="232"/>
        <v>0</v>
      </c>
      <c r="L239" s="308">
        <f t="shared" si="200"/>
        <v>0</v>
      </c>
      <c r="M239" s="37">
        <f t="shared" si="211"/>
        <v>9000</v>
      </c>
      <c r="N239" s="115">
        <f t="shared" si="232"/>
        <v>0</v>
      </c>
      <c r="O239" s="115">
        <f t="shared" si="232"/>
        <v>9000</v>
      </c>
      <c r="P239" s="115">
        <f t="shared" si="232"/>
        <v>0</v>
      </c>
      <c r="Q239" s="115">
        <f t="shared" si="232"/>
        <v>9000</v>
      </c>
      <c r="R239" s="115">
        <f t="shared" si="232"/>
        <v>0</v>
      </c>
      <c r="S239" s="115">
        <f t="shared" si="232"/>
        <v>9000</v>
      </c>
      <c r="T239" s="115">
        <f t="shared" si="232"/>
        <v>0</v>
      </c>
      <c r="U239" s="115">
        <f t="shared" si="232"/>
        <v>9000</v>
      </c>
      <c r="V239" s="115">
        <f>V240+V241+V242+V243</f>
        <v>0</v>
      </c>
      <c r="W239" s="115">
        <f t="shared" si="232"/>
        <v>9000</v>
      </c>
      <c r="X239" s="115">
        <f>X240+X241+X242+X243</f>
        <v>0</v>
      </c>
      <c r="Y239" s="115">
        <f t="shared" si="232"/>
        <v>9000</v>
      </c>
      <c r="Z239" s="115">
        <f>Z240+Z241+Z242+Z243</f>
        <v>0</v>
      </c>
      <c r="AA239" s="115">
        <f t="shared" si="232"/>
        <v>9000</v>
      </c>
      <c r="AB239" s="115">
        <f>AB240+AB241+AB242+AB243</f>
        <v>0</v>
      </c>
      <c r="AC239" s="115">
        <f t="shared" si="232"/>
        <v>9000</v>
      </c>
      <c r="AD239" s="115">
        <f>AD240+AD241+AD242+AD243</f>
        <v>0</v>
      </c>
      <c r="AE239" s="116">
        <f t="shared" si="232"/>
        <v>9000</v>
      </c>
      <c r="AF239" s="115">
        <f>AF240+AF241+AF242+AF243</f>
        <v>0</v>
      </c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</row>
    <row r="240" spans="1:191" ht="17.100000000000001" customHeight="1" thickBot="1" x14ac:dyDescent="0.25">
      <c r="A240" s="59"/>
      <c r="B240" s="60"/>
      <c r="C240" s="60"/>
      <c r="D240" s="60"/>
      <c r="E240" s="60"/>
      <c r="F240" s="61"/>
      <c r="G240" s="127" t="s">
        <v>229</v>
      </c>
      <c r="H240" s="63"/>
      <c r="I240" s="145"/>
      <c r="J240" s="62"/>
      <c r="K240" s="62"/>
      <c r="L240" s="308">
        <v>0</v>
      </c>
      <c r="M240" s="37">
        <f t="shared" si="211"/>
        <v>0</v>
      </c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52"/>
      <c r="AC240" s="74"/>
      <c r="AD240" s="74"/>
      <c r="AE240" s="130"/>
      <c r="AF240" s="7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</row>
    <row r="241" spans="1:191" ht="30" customHeight="1" thickBot="1" x14ac:dyDescent="0.25">
      <c r="A241" s="59"/>
      <c r="B241" s="60"/>
      <c r="C241" s="60"/>
      <c r="D241" s="60"/>
      <c r="E241" s="60"/>
      <c r="F241" s="61" t="s">
        <v>35</v>
      </c>
      <c r="G241" s="127" t="s">
        <v>230</v>
      </c>
      <c r="H241" s="63"/>
      <c r="I241" s="145"/>
      <c r="J241" s="62"/>
      <c r="K241" s="62">
        <f>I241+J241</f>
        <v>0</v>
      </c>
      <c r="L241" s="308">
        <v>0</v>
      </c>
      <c r="M241" s="37">
        <f t="shared" si="211"/>
        <v>0</v>
      </c>
      <c r="N241" s="74"/>
      <c r="O241" s="74">
        <f>M241+N241</f>
        <v>0</v>
      </c>
      <c r="P241" s="74"/>
      <c r="Q241" s="74">
        <f>O241+P241</f>
        <v>0</v>
      </c>
      <c r="R241" s="74"/>
      <c r="S241" s="74">
        <f>R241+Q241</f>
        <v>0</v>
      </c>
      <c r="T241" s="74"/>
      <c r="U241" s="74">
        <f>S241+T241</f>
        <v>0</v>
      </c>
      <c r="V241" s="74"/>
      <c r="W241" s="74">
        <f>U241+V241</f>
        <v>0</v>
      </c>
      <c r="X241" s="74"/>
      <c r="Y241" s="74">
        <f>W241+X241</f>
        <v>0</v>
      </c>
      <c r="Z241" s="74"/>
      <c r="AA241" s="74">
        <f>Y241+Z241</f>
        <v>0</v>
      </c>
      <c r="AB241" s="52"/>
      <c r="AC241" s="74">
        <f>AA241+AB241</f>
        <v>0</v>
      </c>
      <c r="AD241" s="74"/>
      <c r="AE241" s="130">
        <f>AC241+AD241</f>
        <v>0</v>
      </c>
      <c r="AF241" s="7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</row>
    <row r="242" spans="1:191" ht="27.95" customHeight="1" thickBot="1" x14ac:dyDescent="0.25">
      <c r="A242" s="59"/>
      <c r="B242" s="60"/>
      <c r="C242" s="60"/>
      <c r="D242" s="60"/>
      <c r="E242" s="60"/>
      <c r="F242" s="61" t="s">
        <v>54</v>
      </c>
      <c r="G242" s="127" t="s">
        <v>231</v>
      </c>
      <c r="H242" s="63">
        <v>9000</v>
      </c>
      <c r="I242" s="145"/>
      <c r="J242" s="62"/>
      <c r="K242" s="62">
        <f>I242+J242</f>
        <v>0</v>
      </c>
      <c r="L242" s="308">
        <f t="shared" si="200"/>
        <v>0</v>
      </c>
      <c r="M242" s="37">
        <f t="shared" si="211"/>
        <v>9000</v>
      </c>
      <c r="N242" s="74"/>
      <c r="O242" s="74">
        <f>M242+N242</f>
        <v>9000</v>
      </c>
      <c r="P242" s="74"/>
      <c r="Q242" s="74">
        <f>O242+P242</f>
        <v>9000</v>
      </c>
      <c r="R242" s="74"/>
      <c r="S242" s="74">
        <f>R242+Q242</f>
        <v>9000</v>
      </c>
      <c r="T242" s="74"/>
      <c r="U242" s="74">
        <f>S242+T242</f>
        <v>9000</v>
      </c>
      <c r="V242" s="74"/>
      <c r="W242" s="74">
        <f>U242+V242</f>
        <v>9000</v>
      </c>
      <c r="X242" s="74"/>
      <c r="Y242" s="74">
        <f>W242+X242</f>
        <v>9000</v>
      </c>
      <c r="Z242" s="74"/>
      <c r="AA242" s="74">
        <f>Y242+Z242</f>
        <v>9000</v>
      </c>
      <c r="AB242" s="52"/>
      <c r="AC242" s="74">
        <f>AA242+AB242</f>
        <v>9000</v>
      </c>
      <c r="AD242" s="74"/>
      <c r="AE242" s="130">
        <f>AC242+AD242</f>
        <v>9000</v>
      </c>
      <c r="AF242" s="7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</row>
    <row r="243" spans="1:191" ht="18.95" customHeight="1" thickBot="1" x14ac:dyDescent="0.25">
      <c r="A243" s="59"/>
      <c r="B243" s="60"/>
      <c r="C243" s="60"/>
      <c r="D243" s="60"/>
      <c r="E243" s="60"/>
      <c r="F243" s="61" t="s">
        <v>118</v>
      </c>
      <c r="G243" s="127" t="s">
        <v>232</v>
      </c>
      <c r="H243" s="63"/>
      <c r="I243" s="145"/>
      <c r="J243" s="62"/>
      <c r="K243" s="62">
        <f>I243+J243</f>
        <v>0</v>
      </c>
      <c r="L243" s="308">
        <v>0</v>
      </c>
      <c r="M243" s="37">
        <f t="shared" si="211"/>
        <v>0</v>
      </c>
      <c r="N243" s="74"/>
      <c r="O243" s="74">
        <f>M243+N243</f>
        <v>0</v>
      </c>
      <c r="P243" s="74"/>
      <c r="Q243" s="74">
        <f>O243+P243</f>
        <v>0</v>
      </c>
      <c r="R243" s="74"/>
      <c r="S243" s="74">
        <f>R243+Q243</f>
        <v>0</v>
      </c>
      <c r="T243" s="74"/>
      <c r="U243" s="74">
        <f>S243+T243</f>
        <v>0</v>
      </c>
      <c r="V243" s="74"/>
      <c r="W243" s="74">
        <f>U243+V243</f>
        <v>0</v>
      </c>
      <c r="X243" s="74"/>
      <c r="Y243" s="74">
        <f>W243+X243</f>
        <v>0</v>
      </c>
      <c r="Z243" s="74"/>
      <c r="AA243" s="74">
        <f>Y243+Z243</f>
        <v>0</v>
      </c>
      <c r="AB243" s="52"/>
      <c r="AC243" s="74">
        <f>AA243+AB243</f>
        <v>0</v>
      </c>
      <c r="AD243" s="74"/>
      <c r="AE243" s="130">
        <f>AC243+AD243</f>
        <v>0</v>
      </c>
      <c r="AF243" s="7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</row>
    <row r="244" spans="1:191" ht="27.95" customHeight="1" thickBot="1" x14ac:dyDescent="0.25">
      <c r="A244" s="59"/>
      <c r="B244" s="60"/>
      <c r="C244" s="60"/>
      <c r="D244" s="60"/>
      <c r="E244" s="60" t="s">
        <v>54</v>
      </c>
      <c r="F244" s="61"/>
      <c r="G244" s="127" t="s">
        <v>233</v>
      </c>
      <c r="H244" s="63"/>
      <c r="I244" s="145"/>
      <c r="J244" s="62"/>
      <c r="K244" s="62">
        <f>I244+J244</f>
        <v>0</v>
      </c>
      <c r="L244" s="308">
        <v>0</v>
      </c>
      <c r="M244" s="37">
        <f t="shared" si="211"/>
        <v>0</v>
      </c>
      <c r="N244" s="74"/>
      <c r="O244" s="74">
        <f>M244+N244</f>
        <v>0</v>
      </c>
      <c r="P244" s="74"/>
      <c r="Q244" s="74">
        <f>O244+P244</f>
        <v>0</v>
      </c>
      <c r="R244" s="74"/>
      <c r="S244" s="74">
        <f>R244+Q244</f>
        <v>0</v>
      </c>
      <c r="T244" s="74"/>
      <c r="U244" s="74">
        <f>S244+T244</f>
        <v>0</v>
      </c>
      <c r="V244" s="74"/>
      <c r="W244" s="74">
        <f>U244+V244</f>
        <v>0</v>
      </c>
      <c r="X244" s="74"/>
      <c r="Y244" s="74">
        <f>W244+X244</f>
        <v>0</v>
      </c>
      <c r="Z244" s="74"/>
      <c r="AA244" s="74">
        <f>Y244+Z244</f>
        <v>0</v>
      </c>
      <c r="AB244" s="52"/>
      <c r="AC244" s="74">
        <f>AA244+AB244</f>
        <v>0</v>
      </c>
      <c r="AD244" s="74"/>
      <c r="AE244" s="130">
        <f>AC244+AD244</f>
        <v>0</v>
      </c>
      <c r="AF244" s="7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</row>
    <row r="245" spans="1:191" ht="16.5" thickBot="1" x14ac:dyDescent="0.25">
      <c r="A245" s="59"/>
      <c r="B245" s="60"/>
      <c r="C245" s="60"/>
      <c r="D245" s="60">
        <v>85</v>
      </c>
      <c r="E245" s="60"/>
      <c r="F245" s="61"/>
      <c r="G245" s="127" t="s">
        <v>114</v>
      </c>
      <c r="H245" s="63"/>
      <c r="I245" s="63">
        <v>-212</v>
      </c>
      <c r="J245" s="62">
        <v>0</v>
      </c>
      <c r="K245" s="62">
        <f>I245+J245</f>
        <v>-212</v>
      </c>
      <c r="L245" s="308">
        <v>0</v>
      </c>
      <c r="M245" s="37">
        <f t="shared" si="211"/>
        <v>212</v>
      </c>
      <c r="N245" s="74"/>
      <c r="O245" s="74">
        <f>M245+N245</f>
        <v>212</v>
      </c>
      <c r="P245" s="74"/>
      <c r="Q245" s="74">
        <f>O245+P245</f>
        <v>212</v>
      </c>
      <c r="R245" s="74"/>
      <c r="S245" s="74">
        <f>R245+Q245</f>
        <v>212</v>
      </c>
      <c r="T245" s="74"/>
      <c r="U245" s="74">
        <f>S245+T245</f>
        <v>212</v>
      </c>
      <c r="V245" s="74"/>
      <c r="W245" s="74">
        <f>U245+V245</f>
        <v>212</v>
      </c>
      <c r="X245" s="74"/>
      <c r="Y245" s="74">
        <f>W245+X245</f>
        <v>212</v>
      </c>
      <c r="Z245" s="74"/>
      <c r="AA245" s="74">
        <f>Y245+Z245</f>
        <v>212</v>
      </c>
      <c r="AB245" s="52"/>
      <c r="AC245" s="74">
        <f>AA245+AB245</f>
        <v>212</v>
      </c>
      <c r="AD245" s="74"/>
      <c r="AE245" s="130">
        <f>AC245+AD245</f>
        <v>212</v>
      </c>
      <c r="AF245" s="7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</row>
    <row r="246" spans="1:191" ht="16.5" thickBot="1" x14ac:dyDescent="0.25">
      <c r="A246" s="59"/>
      <c r="B246" s="60"/>
      <c r="C246" s="60"/>
      <c r="D246" s="60"/>
      <c r="E246" s="60"/>
      <c r="F246" s="61"/>
      <c r="G246" s="127" t="s">
        <v>234</v>
      </c>
      <c r="H246" s="277"/>
      <c r="I246" s="144"/>
      <c r="J246" s="62"/>
      <c r="K246" s="62"/>
      <c r="L246" s="308">
        <v>0</v>
      </c>
      <c r="M246" s="37">
        <f t="shared" si="211"/>
        <v>0</v>
      </c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52"/>
      <c r="AC246" s="74"/>
      <c r="AD246" s="74"/>
      <c r="AE246" s="130"/>
      <c r="AF246" s="7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</row>
    <row r="247" spans="1:191" ht="16.5" thickBot="1" x14ac:dyDescent="0.25">
      <c r="A247" s="40" t="s">
        <v>207</v>
      </c>
      <c r="B247" s="41" t="s">
        <v>163</v>
      </c>
      <c r="C247" s="41"/>
      <c r="D247" s="41"/>
      <c r="E247" s="41"/>
      <c r="F247" s="42"/>
      <c r="G247" s="124" t="s">
        <v>235</v>
      </c>
      <c r="H247" s="270">
        <f t="shared" ref="H247:AE247" si="233">H248</f>
        <v>0</v>
      </c>
      <c r="I247" s="113">
        <f t="shared" si="233"/>
        <v>0</v>
      </c>
      <c r="J247" s="115">
        <f t="shared" si="233"/>
        <v>0</v>
      </c>
      <c r="K247" s="115">
        <f t="shared" si="233"/>
        <v>0</v>
      </c>
      <c r="L247" s="308">
        <v>0</v>
      </c>
      <c r="M247" s="37">
        <f t="shared" si="211"/>
        <v>0</v>
      </c>
      <c r="N247" s="115">
        <f t="shared" si="233"/>
        <v>0</v>
      </c>
      <c r="O247" s="115">
        <f t="shared" si="233"/>
        <v>0</v>
      </c>
      <c r="P247" s="115">
        <f t="shared" si="233"/>
        <v>0</v>
      </c>
      <c r="Q247" s="115">
        <f t="shared" si="233"/>
        <v>0</v>
      </c>
      <c r="R247" s="115">
        <f t="shared" si="233"/>
        <v>0</v>
      </c>
      <c r="S247" s="115">
        <f t="shared" si="233"/>
        <v>0</v>
      </c>
      <c r="T247" s="115">
        <f t="shared" si="233"/>
        <v>0</v>
      </c>
      <c r="U247" s="115">
        <f t="shared" si="233"/>
        <v>0</v>
      </c>
      <c r="V247" s="115">
        <f>V248</f>
        <v>0</v>
      </c>
      <c r="W247" s="115">
        <f t="shared" si="233"/>
        <v>0</v>
      </c>
      <c r="X247" s="115">
        <f>X248</f>
        <v>0</v>
      </c>
      <c r="Y247" s="115">
        <f t="shared" si="233"/>
        <v>0</v>
      </c>
      <c r="Z247" s="115">
        <f>Z248</f>
        <v>0</v>
      </c>
      <c r="AA247" s="115">
        <f t="shared" si="233"/>
        <v>0</v>
      </c>
      <c r="AB247" s="115">
        <f>AB248</f>
        <v>0</v>
      </c>
      <c r="AC247" s="115">
        <f t="shared" si="233"/>
        <v>0</v>
      </c>
      <c r="AD247" s="115">
        <f>AD248</f>
        <v>0</v>
      </c>
      <c r="AE247" s="116">
        <f t="shared" si="233"/>
        <v>0</v>
      </c>
      <c r="AF247" s="115">
        <f>AF248</f>
        <v>0</v>
      </c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</row>
    <row r="248" spans="1:191" ht="30.75" thickBot="1" x14ac:dyDescent="0.25">
      <c r="A248" s="40"/>
      <c r="B248" s="41"/>
      <c r="C248" s="41" t="s">
        <v>37</v>
      </c>
      <c r="D248" s="41"/>
      <c r="E248" s="41"/>
      <c r="F248" s="42"/>
      <c r="G248" s="124" t="s">
        <v>236</v>
      </c>
      <c r="H248" s="270">
        <f t="shared" ref="H248" si="234">H225</f>
        <v>0</v>
      </c>
      <c r="I248" s="113">
        <f t="shared" ref="I248:N248" si="235">I225</f>
        <v>0</v>
      </c>
      <c r="J248" s="115">
        <f t="shared" si="235"/>
        <v>0</v>
      </c>
      <c r="K248" s="115">
        <f t="shared" si="235"/>
        <v>0</v>
      </c>
      <c r="L248" s="308">
        <v>0</v>
      </c>
      <c r="M248" s="37">
        <f t="shared" si="211"/>
        <v>0</v>
      </c>
      <c r="N248" s="115">
        <f t="shared" si="235"/>
        <v>0</v>
      </c>
      <c r="O248" s="115">
        <f>O225</f>
        <v>0</v>
      </c>
      <c r="P248" s="115">
        <f t="shared" ref="P248:AE248" si="236">P225</f>
        <v>0</v>
      </c>
      <c r="Q248" s="115">
        <f t="shared" si="236"/>
        <v>0</v>
      </c>
      <c r="R248" s="115">
        <f t="shared" si="236"/>
        <v>0</v>
      </c>
      <c r="S248" s="115">
        <f t="shared" si="236"/>
        <v>0</v>
      </c>
      <c r="T248" s="115">
        <f t="shared" si="236"/>
        <v>0</v>
      </c>
      <c r="U248" s="115">
        <f t="shared" si="236"/>
        <v>0</v>
      </c>
      <c r="V248" s="115">
        <f>V225</f>
        <v>0</v>
      </c>
      <c r="W248" s="115">
        <f t="shared" si="236"/>
        <v>0</v>
      </c>
      <c r="X248" s="115">
        <f>X225</f>
        <v>0</v>
      </c>
      <c r="Y248" s="115">
        <f t="shared" si="236"/>
        <v>0</v>
      </c>
      <c r="Z248" s="115">
        <f>Z225</f>
        <v>0</v>
      </c>
      <c r="AA248" s="115">
        <f t="shared" si="236"/>
        <v>0</v>
      </c>
      <c r="AB248" s="115">
        <f>AB225</f>
        <v>0</v>
      </c>
      <c r="AC248" s="115">
        <f t="shared" si="236"/>
        <v>0</v>
      </c>
      <c r="AD248" s="115">
        <f>AD225</f>
        <v>0</v>
      </c>
      <c r="AE248" s="116">
        <f t="shared" si="236"/>
        <v>0</v>
      </c>
      <c r="AF248" s="115">
        <f>AF225</f>
        <v>0</v>
      </c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</row>
    <row r="249" spans="1:191" ht="16.5" thickBot="1" x14ac:dyDescent="0.25">
      <c r="A249" s="134"/>
      <c r="B249" s="135" t="s">
        <v>65</v>
      </c>
      <c r="C249" s="135"/>
      <c r="D249" s="135"/>
      <c r="E249" s="135"/>
      <c r="F249" s="150"/>
      <c r="G249" s="151" t="s">
        <v>237</v>
      </c>
      <c r="H249" s="278">
        <f t="shared" ref="H249" si="237">H165-H248</f>
        <v>205600</v>
      </c>
      <c r="I249" s="152">
        <f t="shared" ref="I249:AE249" si="238">I165-I248</f>
        <v>94645</v>
      </c>
      <c r="J249" s="153">
        <f t="shared" si="238"/>
        <v>26545</v>
      </c>
      <c r="K249" s="153">
        <f t="shared" si="238"/>
        <v>121190</v>
      </c>
      <c r="L249" s="308">
        <f t="shared" ref="L249:L305" si="239">K249/H249*100</f>
        <v>58.944552529182879</v>
      </c>
      <c r="M249" s="37">
        <f t="shared" si="211"/>
        <v>84410</v>
      </c>
      <c r="N249" s="153">
        <f t="shared" si="238"/>
        <v>0</v>
      </c>
      <c r="O249" s="153">
        <f t="shared" si="238"/>
        <v>84410</v>
      </c>
      <c r="P249" s="153">
        <f t="shared" si="238"/>
        <v>0</v>
      </c>
      <c r="Q249" s="153">
        <f t="shared" si="238"/>
        <v>84410</v>
      </c>
      <c r="R249" s="153">
        <f t="shared" si="238"/>
        <v>0</v>
      </c>
      <c r="S249" s="153">
        <f t="shared" si="238"/>
        <v>84410</v>
      </c>
      <c r="T249" s="153">
        <f t="shared" si="238"/>
        <v>0</v>
      </c>
      <c r="U249" s="153">
        <f t="shared" si="238"/>
        <v>84410</v>
      </c>
      <c r="V249" s="153">
        <f>V165-V248</f>
        <v>0</v>
      </c>
      <c r="W249" s="153">
        <f t="shared" si="238"/>
        <v>84410</v>
      </c>
      <c r="X249" s="153">
        <f>X165-X248</f>
        <v>0</v>
      </c>
      <c r="Y249" s="153">
        <f t="shared" si="238"/>
        <v>84410</v>
      </c>
      <c r="Z249" s="153">
        <f>Z165-Z248</f>
        <v>0</v>
      </c>
      <c r="AA249" s="153">
        <f t="shared" si="238"/>
        <v>84410</v>
      </c>
      <c r="AB249" s="153">
        <f>AB165-AB248</f>
        <v>0</v>
      </c>
      <c r="AC249" s="153">
        <f t="shared" si="238"/>
        <v>84410</v>
      </c>
      <c r="AD249" s="153">
        <f>AD165-AD248</f>
        <v>0</v>
      </c>
      <c r="AE249" s="154">
        <f t="shared" si="238"/>
        <v>84410</v>
      </c>
      <c r="AF249" s="153">
        <f>AF165-AF248</f>
        <v>69000</v>
      </c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</row>
    <row r="250" spans="1:191" s="1" customFormat="1" ht="18" customHeight="1" thickBot="1" x14ac:dyDescent="0.3">
      <c r="A250" s="348" t="s">
        <v>238</v>
      </c>
      <c r="B250" s="349"/>
      <c r="C250" s="349"/>
      <c r="D250" s="349"/>
      <c r="E250" s="349"/>
      <c r="F250" s="350"/>
      <c r="G250" s="121" t="s">
        <v>239</v>
      </c>
      <c r="H250" s="279">
        <f>H251+H350+H358+H362</f>
        <v>9940230</v>
      </c>
      <c r="I250" s="155">
        <f t="shared" ref="I250:AF250" si="240">I251+I350+I358+I362</f>
        <v>7788949</v>
      </c>
      <c r="J250" s="156">
        <f t="shared" si="240"/>
        <v>1277017</v>
      </c>
      <c r="K250" s="156">
        <f t="shared" si="240"/>
        <v>9065966</v>
      </c>
      <c r="L250" s="308">
        <f t="shared" si="239"/>
        <v>91.2047910360223</v>
      </c>
      <c r="M250" s="37">
        <f t="shared" si="211"/>
        <v>874264</v>
      </c>
      <c r="N250" s="156">
        <f t="shared" si="240"/>
        <v>0</v>
      </c>
      <c r="O250" s="156">
        <f t="shared" si="240"/>
        <v>873264</v>
      </c>
      <c r="P250" s="156">
        <f t="shared" si="240"/>
        <v>0</v>
      </c>
      <c r="Q250" s="156">
        <f t="shared" si="240"/>
        <v>873264</v>
      </c>
      <c r="R250" s="156">
        <f t="shared" si="240"/>
        <v>0</v>
      </c>
      <c r="S250" s="156">
        <f t="shared" si="240"/>
        <v>873264</v>
      </c>
      <c r="T250" s="156">
        <f t="shared" si="240"/>
        <v>0</v>
      </c>
      <c r="U250" s="156">
        <f t="shared" si="240"/>
        <v>873264</v>
      </c>
      <c r="V250" s="156">
        <f t="shared" si="240"/>
        <v>0</v>
      </c>
      <c r="W250" s="156">
        <f t="shared" si="240"/>
        <v>873264</v>
      </c>
      <c r="X250" s="156">
        <f t="shared" si="240"/>
        <v>0</v>
      </c>
      <c r="Y250" s="156">
        <f t="shared" si="240"/>
        <v>873264</v>
      </c>
      <c r="Z250" s="156">
        <f t="shared" si="240"/>
        <v>0</v>
      </c>
      <c r="AA250" s="156">
        <f t="shared" si="240"/>
        <v>873264</v>
      </c>
      <c r="AB250" s="156">
        <f t="shared" si="240"/>
        <v>0</v>
      </c>
      <c r="AC250" s="156">
        <f t="shared" si="240"/>
        <v>873264</v>
      </c>
      <c r="AD250" s="156">
        <f t="shared" si="240"/>
        <v>0</v>
      </c>
      <c r="AE250" s="157">
        <f t="shared" si="240"/>
        <v>873264</v>
      </c>
      <c r="AF250" s="156" t="e">
        <f t="shared" si="240"/>
        <v>#REF!</v>
      </c>
      <c r="AG250" s="143"/>
      <c r="AH250" s="143"/>
      <c r="AI250" s="143"/>
      <c r="AJ250" s="143"/>
      <c r="AK250" s="143"/>
      <c r="AL250" s="143"/>
      <c r="AM250" s="143"/>
      <c r="AN250" s="143"/>
      <c r="AO250" s="143"/>
      <c r="AP250" s="143"/>
      <c r="AQ250" s="143"/>
      <c r="AR250" s="143"/>
      <c r="AS250" s="143"/>
      <c r="AT250" s="143"/>
      <c r="AU250" s="143"/>
      <c r="AV250" s="143"/>
      <c r="AW250" s="143"/>
      <c r="AX250" s="143"/>
      <c r="AY250" s="143"/>
      <c r="AZ250" s="143"/>
      <c r="BA250" s="143"/>
      <c r="BB250" s="143"/>
      <c r="BC250" s="143"/>
      <c r="BD250" s="143"/>
      <c r="BE250" s="143"/>
      <c r="BF250" s="143"/>
      <c r="BG250" s="143"/>
      <c r="BH250" s="143"/>
      <c r="BI250" s="143"/>
      <c r="BJ250" s="143"/>
      <c r="BK250" s="143"/>
      <c r="BL250" s="143"/>
      <c r="BM250" s="143"/>
      <c r="BN250" s="143"/>
      <c r="BO250" s="143"/>
      <c r="BP250" s="143"/>
      <c r="BQ250" s="143"/>
      <c r="BR250" s="143"/>
      <c r="BS250" s="143"/>
      <c r="BT250" s="143"/>
      <c r="BU250" s="143"/>
      <c r="BV250" s="143"/>
      <c r="BW250" s="143"/>
      <c r="BX250" s="143"/>
      <c r="BY250" s="143"/>
      <c r="BZ250" s="143"/>
      <c r="CA250" s="143"/>
      <c r="CB250" s="143"/>
      <c r="CC250" s="143"/>
      <c r="CD250" s="58"/>
      <c r="CE250" s="58"/>
      <c r="CF250" s="58"/>
      <c r="CG250" s="58"/>
      <c r="CH250" s="58"/>
      <c r="CI250" s="58"/>
      <c r="CJ250" s="58"/>
      <c r="CK250" s="58"/>
      <c r="CL250" s="58"/>
      <c r="CM250" s="58"/>
      <c r="CN250" s="58"/>
      <c r="CO250" s="58"/>
      <c r="CP250" s="58"/>
      <c r="CQ250" s="58"/>
      <c r="CR250" s="58"/>
      <c r="CS250" s="58"/>
      <c r="CT250" s="58"/>
      <c r="CU250" s="58"/>
      <c r="CV250" s="58"/>
      <c r="CW250" s="58"/>
      <c r="CX250" s="58"/>
      <c r="CY250" s="58"/>
      <c r="CZ250" s="58"/>
      <c r="DA250" s="58"/>
      <c r="DB250" s="58"/>
      <c r="DC250" s="58"/>
      <c r="DD250" s="58"/>
      <c r="DE250" s="58"/>
      <c r="DF250" s="58"/>
      <c r="DG250" s="58"/>
      <c r="DH250" s="58"/>
      <c r="DI250" s="58"/>
      <c r="DJ250" s="58"/>
      <c r="DK250" s="58"/>
      <c r="DL250" s="58"/>
      <c r="DM250" s="58"/>
      <c r="DN250" s="58"/>
      <c r="DO250" s="58"/>
      <c r="DP250" s="58"/>
      <c r="DQ250" s="58"/>
      <c r="DR250" s="58"/>
      <c r="DS250" s="58"/>
      <c r="DT250" s="58"/>
      <c r="DU250" s="58"/>
      <c r="DV250" s="58"/>
      <c r="DW250" s="58"/>
      <c r="DX250" s="58"/>
      <c r="DY250" s="58"/>
      <c r="DZ250" s="58"/>
      <c r="EA250" s="58"/>
      <c r="EB250" s="58"/>
      <c r="EC250" s="58"/>
      <c r="ED250" s="58"/>
      <c r="EE250" s="58"/>
      <c r="EF250" s="58"/>
      <c r="EG250" s="58"/>
      <c r="EH250" s="58"/>
      <c r="EI250" s="58"/>
      <c r="EJ250" s="58"/>
      <c r="EK250" s="58"/>
      <c r="EL250" s="58"/>
      <c r="EM250" s="58"/>
      <c r="EN250" s="58"/>
      <c r="EO250" s="58"/>
      <c r="EP250" s="58"/>
      <c r="EQ250" s="58"/>
      <c r="ER250" s="58"/>
      <c r="ES250" s="58"/>
      <c r="ET250" s="58"/>
      <c r="EU250" s="58"/>
      <c r="EV250" s="58"/>
      <c r="EW250" s="58"/>
      <c r="EX250" s="58"/>
      <c r="EY250" s="58"/>
      <c r="EZ250" s="58"/>
      <c r="FA250" s="58"/>
      <c r="FB250" s="58"/>
      <c r="FC250" s="58"/>
      <c r="FD250" s="58"/>
      <c r="FE250" s="58"/>
      <c r="FF250" s="58"/>
      <c r="FG250" s="58"/>
      <c r="FH250" s="58"/>
      <c r="FI250" s="58"/>
      <c r="FJ250" s="58"/>
      <c r="FK250" s="58"/>
      <c r="FL250" s="58"/>
      <c r="FM250" s="58"/>
      <c r="FN250" s="58"/>
      <c r="FO250" s="58"/>
      <c r="FP250" s="58"/>
      <c r="FQ250" s="58"/>
      <c r="FR250" s="58"/>
      <c r="FS250" s="58"/>
      <c r="FT250" s="58"/>
      <c r="FU250" s="58"/>
      <c r="FV250" s="58"/>
      <c r="FW250" s="58"/>
      <c r="FX250" s="58"/>
      <c r="FY250" s="58"/>
      <c r="FZ250" s="58"/>
      <c r="GA250" s="58"/>
      <c r="GB250" s="58"/>
      <c r="GC250" s="58"/>
      <c r="GD250" s="58"/>
      <c r="GE250" s="58"/>
      <c r="GF250" s="58"/>
      <c r="GG250" s="58"/>
      <c r="GH250" s="58"/>
      <c r="GI250" s="58"/>
    </row>
    <row r="251" spans="1:191" ht="16.5" thickBot="1" x14ac:dyDescent="0.25">
      <c r="A251" s="40"/>
      <c r="B251" s="41"/>
      <c r="C251" s="41"/>
      <c r="D251" s="41" t="s">
        <v>37</v>
      </c>
      <c r="E251" s="41"/>
      <c r="F251" s="42"/>
      <c r="G251" s="124" t="s">
        <v>89</v>
      </c>
      <c r="H251" s="270">
        <f t="shared" ref="H251" si="241">H252+H285+H320+H323+H328+H348</f>
        <v>9940230</v>
      </c>
      <c r="I251" s="113">
        <f t="shared" ref="I251:AF251" si="242">I252+I285+I320+I323+I328+I348</f>
        <v>7890546</v>
      </c>
      <c r="J251" s="115">
        <f t="shared" si="242"/>
        <v>1279024</v>
      </c>
      <c r="K251" s="115">
        <f t="shared" si="242"/>
        <v>9169570</v>
      </c>
      <c r="L251" s="308">
        <f t="shared" si="239"/>
        <v>92.247060681694492</v>
      </c>
      <c r="M251" s="37">
        <f t="shared" si="211"/>
        <v>770660</v>
      </c>
      <c r="N251" s="115">
        <f t="shared" si="242"/>
        <v>0</v>
      </c>
      <c r="O251" s="115">
        <f t="shared" si="242"/>
        <v>769660</v>
      </c>
      <c r="P251" s="115">
        <f t="shared" si="242"/>
        <v>0</v>
      </c>
      <c r="Q251" s="115">
        <f t="shared" si="242"/>
        <v>769660</v>
      </c>
      <c r="R251" s="115">
        <f t="shared" si="242"/>
        <v>0</v>
      </c>
      <c r="S251" s="115">
        <f t="shared" si="242"/>
        <v>769660</v>
      </c>
      <c r="T251" s="115">
        <f t="shared" si="242"/>
        <v>0</v>
      </c>
      <c r="U251" s="115">
        <f t="shared" si="242"/>
        <v>769660</v>
      </c>
      <c r="V251" s="115">
        <f t="shared" si="242"/>
        <v>0</v>
      </c>
      <c r="W251" s="115">
        <f t="shared" si="242"/>
        <v>769660</v>
      </c>
      <c r="X251" s="115">
        <f t="shared" si="242"/>
        <v>0</v>
      </c>
      <c r="Y251" s="115">
        <f t="shared" si="242"/>
        <v>769660</v>
      </c>
      <c r="Z251" s="115">
        <f t="shared" si="242"/>
        <v>0</v>
      </c>
      <c r="AA251" s="115">
        <f t="shared" si="242"/>
        <v>769660</v>
      </c>
      <c r="AB251" s="115">
        <f t="shared" si="242"/>
        <v>0</v>
      </c>
      <c r="AC251" s="115">
        <f t="shared" si="242"/>
        <v>769660</v>
      </c>
      <c r="AD251" s="115">
        <f t="shared" si="242"/>
        <v>0</v>
      </c>
      <c r="AE251" s="116">
        <f t="shared" si="242"/>
        <v>769660</v>
      </c>
      <c r="AF251" s="115" t="e">
        <f t="shared" si="242"/>
        <v>#REF!</v>
      </c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</row>
    <row r="252" spans="1:191" ht="16.5" thickBot="1" x14ac:dyDescent="0.25">
      <c r="A252" s="40"/>
      <c r="B252" s="41"/>
      <c r="C252" s="41"/>
      <c r="D252" s="41" t="s">
        <v>116</v>
      </c>
      <c r="E252" s="41"/>
      <c r="F252" s="42"/>
      <c r="G252" s="124" t="s">
        <v>91</v>
      </c>
      <c r="H252" s="270">
        <f t="shared" ref="H252" si="243">H253+H271+H278</f>
        <v>1166430</v>
      </c>
      <c r="I252" s="113">
        <f t="shared" ref="I252:AE252" si="244">I253+I271+I278</f>
        <v>957348</v>
      </c>
      <c r="J252" s="115">
        <f t="shared" si="244"/>
        <v>190295</v>
      </c>
      <c r="K252" s="115">
        <f t="shared" si="244"/>
        <v>1147643</v>
      </c>
      <c r="L252" s="308">
        <f t="shared" si="239"/>
        <v>98.389358984251089</v>
      </c>
      <c r="M252" s="37">
        <f t="shared" si="211"/>
        <v>18787</v>
      </c>
      <c r="N252" s="115">
        <f t="shared" si="244"/>
        <v>0</v>
      </c>
      <c r="O252" s="115">
        <f t="shared" si="244"/>
        <v>18787</v>
      </c>
      <c r="P252" s="115">
        <f t="shared" si="244"/>
        <v>0</v>
      </c>
      <c r="Q252" s="115">
        <f t="shared" si="244"/>
        <v>18787</v>
      </c>
      <c r="R252" s="115">
        <f t="shared" si="244"/>
        <v>0</v>
      </c>
      <c r="S252" s="115">
        <f t="shared" si="244"/>
        <v>18787</v>
      </c>
      <c r="T252" s="115">
        <f t="shared" si="244"/>
        <v>0</v>
      </c>
      <c r="U252" s="115">
        <f t="shared" si="244"/>
        <v>18787</v>
      </c>
      <c r="V252" s="115">
        <f>V253+V271+V278</f>
        <v>0</v>
      </c>
      <c r="W252" s="115">
        <f t="shared" si="244"/>
        <v>18787</v>
      </c>
      <c r="X252" s="115">
        <f>X253+X271+X278</f>
        <v>0</v>
      </c>
      <c r="Y252" s="115">
        <f t="shared" si="244"/>
        <v>18787</v>
      </c>
      <c r="Z252" s="115">
        <f>Z253+Z271+Z278</f>
        <v>0</v>
      </c>
      <c r="AA252" s="115">
        <f t="shared" si="244"/>
        <v>18787</v>
      </c>
      <c r="AB252" s="115">
        <f>AB253+AB271+AB278</f>
        <v>0</v>
      </c>
      <c r="AC252" s="115">
        <f t="shared" si="244"/>
        <v>18787</v>
      </c>
      <c r="AD252" s="115">
        <f>AD253+AD271+AD278</f>
        <v>0</v>
      </c>
      <c r="AE252" s="116">
        <f t="shared" si="244"/>
        <v>18787</v>
      </c>
      <c r="AF252" s="115">
        <f>AF253+AF271+AF278</f>
        <v>368000</v>
      </c>
      <c r="AG252" s="14">
        <f>359570-AE252</f>
        <v>340783</v>
      </c>
      <c r="AH252" s="14">
        <f>+AF252-368000</f>
        <v>0</v>
      </c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</row>
    <row r="253" spans="1:191" ht="16.5" thickBot="1" x14ac:dyDescent="0.25">
      <c r="A253" s="40"/>
      <c r="B253" s="41"/>
      <c r="C253" s="41"/>
      <c r="D253" s="41"/>
      <c r="E253" s="41" t="s">
        <v>37</v>
      </c>
      <c r="F253" s="42"/>
      <c r="G253" s="114" t="s">
        <v>137</v>
      </c>
      <c r="H253" s="270">
        <f t="shared" ref="H253" si="245">SUM(H254:H270)</f>
        <v>940800</v>
      </c>
      <c r="I253" s="113">
        <f t="shared" ref="I253:AE253" si="246">SUM(I254:I270)</f>
        <v>778739</v>
      </c>
      <c r="J253" s="115">
        <f t="shared" si="246"/>
        <v>153891</v>
      </c>
      <c r="K253" s="115">
        <f t="shared" si="246"/>
        <v>932630</v>
      </c>
      <c r="L253" s="308">
        <f t="shared" si="239"/>
        <v>99.131590136054427</v>
      </c>
      <c r="M253" s="37">
        <f t="shared" si="211"/>
        <v>8170</v>
      </c>
      <c r="N253" s="115">
        <f t="shared" si="246"/>
        <v>0</v>
      </c>
      <c r="O253" s="115">
        <f t="shared" si="246"/>
        <v>8170</v>
      </c>
      <c r="P253" s="115">
        <f t="shared" si="246"/>
        <v>0</v>
      </c>
      <c r="Q253" s="115">
        <f t="shared" si="246"/>
        <v>8170</v>
      </c>
      <c r="R253" s="115">
        <f t="shared" si="246"/>
        <v>0</v>
      </c>
      <c r="S253" s="115">
        <f t="shared" si="246"/>
        <v>8170</v>
      </c>
      <c r="T253" s="115">
        <f t="shared" si="246"/>
        <v>0</v>
      </c>
      <c r="U253" s="115">
        <f t="shared" si="246"/>
        <v>8170</v>
      </c>
      <c r="V253" s="115">
        <f>SUM(V254:V270)</f>
        <v>0</v>
      </c>
      <c r="W253" s="115">
        <f t="shared" si="246"/>
        <v>8170</v>
      </c>
      <c r="X253" s="115">
        <f>SUM(X254:X270)</f>
        <v>0</v>
      </c>
      <c r="Y253" s="115">
        <f t="shared" si="246"/>
        <v>8170</v>
      </c>
      <c r="Z253" s="115">
        <f>SUM(Z254:Z270)</f>
        <v>0</v>
      </c>
      <c r="AA253" s="115">
        <f t="shared" si="246"/>
        <v>8170</v>
      </c>
      <c r="AB253" s="115">
        <f>SUM(AB254:AB270)</f>
        <v>0</v>
      </c>
      <c r="AC253" s="115">
        <f t="shared" si="246"/>
        <v>8170</v>
      </c>
      <c r="AD253" s="115">
        <f>SUM(AD254:AD270)</f>
        <v>0</v>
      </c>
      <c r="AE253" s="116">
        <f t="shared" si="246"/>
        <v>8170</v>
      </c>
      <c r="AF253" s="115">
        <f>SUM(AF254:AF270)</f>
        <v>284000</v>
      </c>
      <c r="AG253" s="14">
        <f>+AE252+81315</f>
        <v>100102</v>
      </c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</row>
    <row r="254" spans="1:191" ht="16.5" thickBot="1" x14ac:dyDescent="0.25">
      <c r="A254" s="59"/>
      <c r="B254" s="60"/>
      <c r="C254" s="60"/>
      <c r="D254" s="60"/>
      <c r="E254" s="60"/>
      <c r="F254" s="61" t="s">
        <v>37</v>
      </c>
      <c r="G254" s="127" t="s">
        <v>138</v>
      </c>
      <c r="H254" s="63">
        <f>455000+455000</f>
        <v>910000</v>
      </c>
      <c r="I254" s="63">
        <v>753917</v>
      </c>
      <c r="J254" s="63">
        <v>148760</v>
      </c>
      <c r="K254" s="62">
        <f>I254+J254</f>
        <v>902677</v>
      </c>
      <c r="L254" s="308">
        <f t="shared" si="239"/>
        <v>99.195274725274729</v>
      </c>
      <c r="M254" s="37">
        <f t="shared" si="211"/>
        <v>7323</v>
      </c>
      <c r="N254" s="63"/>
      <c r="O254" s="74">
        <f t="shared" ref="O254:O270" si="247">M254+N254</f>
        <v>7323</v>
      </c>
      <c r="P254" s="63"/>
      <c r="Q254" s="74">
        <f>O254+P254</f>
        <v>7323</v>
      </c>
      <c r="R254" s="65"/>
      <c r="S254" s="74">
        <f>R254+Q254</f>
        <v>7323</v>
      </c>
      <c r="T254" s="65"/>
      <c r="U254" s="74">
        <f>S254+T254</f>
        <v>7323</v>
      </c>
      <c r="V254" s="74"/>
      <c r="W254" s="74">
        <f>U254+V254</f>
        <v>7323</v>
      </c>
      <c r="X254" s="74"/>
      <c r="Y254" s="74">
        <f>W254+X254</f>
        <v>7323</v>
      </c>
      <c r="Z254" s="74"/>
      <c r="AA254" s="74">
        <f>Y254+Z254</f>
        <v>7323</v>
      </c>
      <c r="AB254" s="52"/>
      <c r="AC254" s="74">
        <f>AA254+AB254</f>
        <v>7323</v>
      </c>
      <c r="AD254" s="74"/>
      <c r="AE254" s="130">
        <f>AC254+AD254</f>
        <v>7323</v>
      </c>
      <c r="AF254" s="74">
        <v>268000</v>
      </c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</row>
    <row r="255" spans="1:191" ht="16.5" thickBot="1" x14ac:dyDescent="0.25">
      <c r="A255" s="59"/>
      <c r="B255" s="60"/>
      <c r="C255" s="60"/>
      <c r="D255" s="60"/>
      <c r="E255" s="60"/>
      <c r="F255" s="61" t="s">
        <v>35</v>
      </c>
      <c r="G255" s="127" t="s">
        <v>139</v>
      </c>
      <c r="H255" s="63"/>
      <c r="I255" s="63"/>
      <c r="J255" s="63"/>
      <c r="K255" s="62">
        <f>I255+J255</f>
        <v>0</v>
      </c>
      <c r="L255" s="308">
        <v>0</v>
      </c>
      <c r="M255" s="37">
        <f t="shared" si="211"/>
        <v>0</v>
      </c>
      <c r="N255" s="63"/>
      <c r="O255" s="74">
        <f t="shared" si="247"/>
        <v>0</v>
      </c>
      <c r="P255" s="63"/>
      <c r="Q255" s="74">
        <f>O255+P255</f>
        <v>0</v>
      </c>
      <c r="R255" s="65"/>
      <c r="S255" s="74">
        <f>R255+Q255</f>
        <v>0</v>
      </c>
      <c r="T255" s="65"/>
      <c r="U255" s="74">
        <f>S255+T255</f>
        <v>0</v>
      </c>
      <c r="V255" s="74"/>
      <c r="W255" s="74">
        <f>U255+V255</f>
        <v>0</v>
      </c>
      <c r="X255" s="74"/>
      <c r="Y255" s="74">
        <f>W255+X255</f>
        <v>0</v>
      </c>
      <c r="Z255" s="74"/>
      <c r="AA255" s="74">
        <f>Y255+Z255</f>
        <v>0</v>
      </c>
      <c r="AB255" s="52"/>
      <c r="AC255" s="74">
        <f>AA255+AB255</f>
        <v>0</v>
      </c>
      <c r="AD255" s="74"/>
      <c r="AE255" s="130">
        <f>AC255+AD255</f>
        <v>0</v>
      </c>
      <c r="AF255" s="7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</row>
    <row r="256" spans="1:191" ht="16.5" thickBot="1" x14ac:dyDescent="0.25">
      <c r="A256" s="59"/>
      <c r="B256" s="60"/>
      <c r="C256" s="60"/>
      <c r="D256" s="60"/>
      <c r="E256" s="60"/>
      <c r="F256" s="61" t="s">
        <v>54</v>
      </c>
      <c r="G256" s="127" t="s">
        <v>140</v>
      </c>
      <c r="H256" s="63"/>
      <c r="I256" s="63"/>
      <c r="J256" s="63"/>
      <c r="K256" s="62">
        <f>I256+J256</f>
        <v>0</v>
      </c>
      <c r="L256" s="308">
        <v>0</v>
      </c>
      <c r="M256" s="37">
        <f t="shared" si="211"/>
        <v>0</v>
      </c>
      <c r="N256" s="63"/>
      <c r="O256" s="74">
        <f t="shared" si="247"/>
        <v>0</v>
      </c>
      <c r="P256" s="63"/>
      <c r="Q256" s="74">
        <f>O256+P256</f>
        <v>0</v>
      </c>
      <c r="R256" s="65"/>
      <c r="S256" s="74">
        <f>R256+Q256</f>
        <v>0</v>
      </c>
      <c r="T256" s="65"/>
      <c r="U256" s="74">
        <f>S256+T256</f>
        <v>0</v>
      </c>
      <c r="V256" s="74"/>
      <c r="W256" s="74">
        <f>U256+V256</f>
        <v>0</v>
      </c>
      <c r="X256" s="74"/>
      <c r="Y256" s="74">
        <f>W256+X256</f>
        <v>0</v>
      </c>
      <c r="Z256" s="74"/>
      <c r="AA256" s="74">
        <f>Y256+Z256</f>
        <v>0</v>
      </c>
      <c r="AB256" s="52"/>
      <c r="AC256" s="74">
        <f>AA256+AB256</f>
        <v>0</v>
      </c>
      <c r="AD256" s="74"/>
      <c r="AE256" s="130">
        <f>AC256+AD256</f>
        <v>0</v>
      </c>
      <c r="AF256" s="7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</row>
    <row r="257" spans="1:191" ht="16.5" thickBot="1" x14ac:dyDescent="0.25">
      <c r="A257" s="59"/>
      <c r="B257" s="60"/>
      <c r="C257" s="60"/>
      <c r="D257" s="60"/>
      <c r="E257" s="60"/>
      <c r="F257" s="61" t="s">
        <v>24</v>
      </c>
      <c r="G257" s="127" t="s">
        <v>141</v>
      </c>
      <c r="H257" s="63"/>
      <c r="I257" s="63"/>
      <c r="J257" s="63"/>
      <c r="K257" s="62">
        <f>I257+J257</f>
        <v>0</v>
      </c>
      <c r="L257" s="308">
        <v>0</v>
      </c>
      <c r="M257" s="37">
        <f t="shared" si="211"/>
        <v>0</v>
      </c>
      <c r="N257" s="63"/>
      <c r="O257" s="74">
        <f t="shared" si="247"/>
        <v>0</v>
      </c>
      <c r="P257" s="63"/>
      <c r="Q257" s="74">
        <f>O257+P257</f>
        <v>0</v>
      </c>
      <c r="R257" s="65"/>
      <c r="S257" s="74">
        <f>R257+Q257</f>
        <v>0</v>
      </c>
      <c r="T257" s="65"/>
      <c r="U257" s="74">
        <f>S257+T257</f>
        <v>0</v>
      </c>
      <c r="V257" s="74"/>
      <c r="W257" s="74">
        <f>U257+V257</f>
        <v>0</v>
      </c>
      <c r="X257" s="74"/>
      <c r="Y257" s="74">
        <f>W257+X257</f>
        <v>0</v>
      </c>
      <c r="Z257" s="74"/>
      <c r="AA257" s="74">
        <f>Y257+Z257</f>
        <v>0</v>
      </c>
      <c r="AB257" s="52"/>
      <c r="AC257" s="74">
        <f>AA257+AB257</f>
        <v>0</v>
      </c>
      <c r="AD257" s="74"/>
      <c r="AE257" s="130">
        <f>AC257+AD257</f>
        <v>0</v>
      </c>
      <c r="AF257" s="7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</row>
    <row r="258" spans="1:191" ht="16.5" thickBot="1" x14ac:dyDescent="0.25">
      <c r="A258" s="59"/>
      <c r="B258" s="60"/>
      <c r="C258" s="60"/>
      <c r="D258" s="60"/>
      <c r="E258" s="60"/>
      <c r="F258" s="61"/>
      <c r="G258" s="127" t="s">
        <v>142</v>
      </c>
      <c r="H258" s="63"/>
      <c r="I258" s="63"/>
      <c r="J258" s="63"/>
      <c r="K258" s="62"/>
      <c r="L258" s="308">
        <v>0</v>
      </c>
      <c r="M258" s="37">
        <f t="shared" si="211"/>
        <v>0</v>
      </c>
      <c r="N258" s="63"/>
      <c r="O258" s="74">
        <f t="shared" si="247"/>
        <v>0</v>
      </c>
      <c r="P258" s="63"/>
      <c r="Q258" s="74"/>
      <c r="R258" s="65"/>
      <c r="S258" s="74"/>
      <c r="T258" s="65"/>
      <c r="U258" s="74"/>
      <c r="V258" s="74"/>
      <c r="W258" s="74"/>
      <c r="X258" s="74"/>
      <c r="Y258" s="74"/>
      <c r="Z258" s="74"/>
      <c r="AA258" s="74"/>
      <c r="AB258" s="52"/>
      <c r="AC258" s="74"/>
      <c r="AD258" s="74"/>
      <c r="AE258" s="130"/>
      <c r="AF258" s="7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</row>
    <row r="259" spans="1:191" ht="16.5" thickBot="1" x14ac:dyDescent="0.25">
      <c r="A259" s="59"/>
      <c r="B259" s="60"/>
      <c r="C259" s="60"/>
      <c r="D259" s="60"/>
      <c r="E259" s="60"/>
      <c r="F259" s="61" t="s">
        <v>39</v>
      </c>
      <c r="G259" s="127" t="s">
        <v>143</v>
      </c>
      <c r="H259" s="63"/>
      <c r="I259" s="63"/>
      <c r="J259" s="63"/>
      <c r="K259" s="62">
        <f>I259+J259</f>
        <v>0</v>
      </c>
      <c r="L259" s="308">
        <v>0</v>
      </c>
      <c r="M259" s="37">
        <f t="shared" si="211"/>
        <v>0</v>
      </c>
      <c r="N259" s="63"/>
      <c r="O259" s="74">
        <f t="shared" si="247"/>
        <v>0</v>
      </c>
      <c r="P259" s="63"/>
      <c r="Q259" s="74">
        <f>O259+P259</f>
        <v>0</v>
      </c>
      <c r="R259" s="65"/>
      <c r="S259" s="74">
        <f>R259+Q259</f>
        <v>0</v>
      </c>
      <c r="T259" s="65"/>
      <c r="U259" s="74">
        <f>S259+T259</f>
        <v>0</v>
      </c>
      <c r="V259" s="74"/>
      <c r="W259" s="74">
        <f>U259+V259</f>
        <v>0</v>
      </c>
      <c r="X259" s="74"/>
      <c r="Y259" s="74">
        <f>W259+X259</f>
        <v>0</v>
      </c>
      <c r="Z259" s="74"/>
      <c r="AA259" s="74">
        <f>Y259+Z259</f>
        <v>0</v>
      </c>
      <c r="AB259" s="52"/>
      <c r="AC259" s="74">
        <f>AA259+AB259</f>
        <v>0</v>
      </c>
      <c r="AD259" s="74"/>
      <c r="AE259" s="130">
        <f>AC259+AD259</f>
        <v>0</v>
      </c>
      <c r="AF259" s="7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</row>
    <row r="260" spans="1:191" ht="16.5" hidden="1" thickBot="1" x14ac:dyDescent="0.25">
      <c r="A260" s="59"/>
      <c r="B260" s="60"/>
      <c r="C260" s="60"/>
      <c r="D260" s="60"/>
      <c r="E260" s="60"/>
      <c r="F260" s="61" t="s">
        <v>163</v>
      </c>
      <c r="G260" s="127" t="s">
        <v>144</v>
      </c>
      <c r="H260" s="63"/>
      <c r="I260" s="63"/>
      <c r="J260" s="63"/>
      <c r="K260" s="62">
        <f>I260+J260</f>
        <v>0</v>
      </c>
      <c r="L260" s="308" t="e">
        <f t="shared" si="239"/>
        <v>#DIV/0!</v>
      </c>
      <c r="M260" s="37">
        <f t="shared" si="211"/>
        <v>0</v>
      </c>
      <c r="N260" s="63"/>
      <c r="O260" s="74">
        <f t="shared" si="247"/>
        <v>0</v>
      </c>
      <c r="P260" s="63"/>
      <c r="Q260" s="74">
        <f>O260+P260</f>
        <v>0</v>
      </c>
      <c r="R260" s="65"/>
      <c r="S260" s="74">
        <f>R260+Q260</f>
        <v>0</v>
      </c>
      <c r="T260" s="65"/>
      <c r="U260" s="74">
        <f>S260+T260</f>
        <v>0</v>
      </c>
      <c r="V260" s="74"/>
      <c r="W260" s="74">
        <f>U260+V260</f>
        <v>0</v>
      </c>
      <c r="X260" s="74"/>
      <c r="Y260" s="74">
        <f>W260+X260</f>
        <v>0</v>
      </c>
      <c r="Z260" s="74"/>
      <c r="AA260" s="74">
        <f>Y260+Z260</f>
        <v>0</v>
      </c>
      <c r="AB260" s="52"/>
      <c r="AC260" s="74">
        <f>AA260+AB260</f>
        <v>0</v>
      </c>
      <c r="AD260" s="74"/>
      <c r="AE260" s="130">
        <f>AC260+AD260</f>
        <v>0</v>
      </c>
      <c r="AF260" s="7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  <c r="DV260" s="7"/>
      <c r="DW260" s="7"/>
      <c r="DX260" s="7"/>
      <c r="DY260" s="7"/>
      <c r="DZ260" s="7"/>
      <c r="EA260" s="7"/>
      <c r="EB260" s="7"/>
      <c r="EC260" s="7"/>
      <c r="ED260" s="7"/>
      <c r="EE260" s="7"/>
      <c r="EF260" s="7"/>
      <c r="EG260" s="7"/>
      <c r="EH260" s="7"/>
      <c r="EI260" s="7"/>
      <c r="EJ260" s="7"/>
      <c r="EK260" s="7"/>
      <c r="EL260" s="7"/>
      <c r="EM260" s="7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</row>
    <row r="261" spans="1:191" ht="16.5" hidden="1" thickBot="1" x14ac:dyDescent="0.25">
      <c r="A261" s="59"/>
      <c r="B261" s="60"/>
      <c r="C261" s="60"/>
      <c r="D261" s="60"/>
      <c r="E261" s="60"/>
      <c r="F261" s="61" t="s">
        <v>145</v>
      </c>
      <c r="G261" s="127" t="s">
        <v>146</v>
      </c>
      <c r="H261" s="63"/>
      <c r="I261" s="63"/>
      <c r="J261" s="63"/>
      <c r="K261" s="62">
        <f>I261+J261</f>
        <v>0</v>
      </c>
      <c r="L261" s="308" t="e">
        <f t="shared" si="239"/>
        <v>#DIV/0!</v>
      </c>
      <c r="M261" s="37">
        <f t="shared" si="211"/>
        <v>0</v>
      </c>
      <c r="N261" s="63"/>
      <c r="O261" s="74">
        <f t="shared" si="247"/>
        <v>0</v>
      </c>
      <c r="P261" s="63"/>
      <c r="Q261" s="74">
        <f>O261+P261</f>
        <v>0</v>
      </c>
      <c r="R261" s="65"/>
      <c r="S261" s="74">
        <f>R261+Q261</f>
        <v>0</v>
      </c>
      <c r="T261" s="65"/>
      <c r="U261" s="74">
        <f>S261+T261</f>
        <v>0</v>
      </c>
      <c r="V261" s="74"/>
      <c r="W261" s="74">
        <f>U261+V261</f>
        <v>0</v>
      </c>
      <c r="X261" s="74"/>
      <c r="Y261" s="74">
        <f>W261+X261</f>
        <v>0</v>
      </c>
      <c r="Z261" s="74"/>
      <c r="AA261" s="74">
        <f>Y261+Z261</f>
        <v>0</v>
      </c>
      <c r="AB261" s="52"/>
      <c r="AC261" s="74">
        <f>AA261+AB261</f>
        <v>0</v>
      </c>
      <c r="AD261" s="74"/>
      <c r="AE261" s="130">
        <f>AC261+AD261</f>
        <v>0</v>
      </c>
      <c r="AF261" s="7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</row>
    <row r="262" spans="1:191" ht="16.5" hidden="1" thickBot="1" x14ac:dyDescent="0.25">
      <c r="A262" s="59"/>
      <c r="B262" s="60"/>
      <c r="C262" s="60"/>
      <c r="D262" s="60"/>
      <c r="E262" s="60"/>
      <c r="F262" s="61" t="s">
        <v>147</v>
      </c>
      <c r="G262" s="127" t="s">
        <v>148</v>
      </c>
      <c r="H262" s="63"/>
      <c r="I262" s="63"/>
      <c r="J262" s="63"/>
      <c r="K262" s="62">
        <f>I262+J262</f>
        <v>0</v>
      </c>
      <c r="L262" s="308" t="e">
        <f t="shared" si="239"/>
        <v>#DIV/0!</v>
      </c>
      <c r="M262" s="37">
        <f t="shared" si="211"/>
        <v>0</v>
      </c>
      <c r="N262" s="63"/>
      <c r="O262" s="74">
        <f t="shared" si="247"/>
        <v>0</v>
      </c>
      <c r="P262" s="63"/>
      <c r="Q262" s="74">
        <f>O262+P262</f>
        <v>0</v>
      </c>
      <c r="R262" s="65"/>
      <c r="S262" s="74">
        <f>R262+Q262</f>
        <v>0</v>
      </c>
      <c r="T262" s="65"/>
      <c r="U262" s="74">
        <f>S262+T262</f>
        <v>0</v>
      </c>
      <c r="V262" s="74"/>
      <c r="W262" s="74">
        <f>U262+V262</f>
        <v>0</v>
      </c>
      <c r="X262" s="74"/>
      <c r="Y262" s="74">
        <f>W262+X262</f>
        <v>0</v>
      </c>
      <c r="Z262" s="74"/>
      <c r="AA262" s="74">
        <f>Y262+Z262</f>
        <v>0</v>
      </c>
      <c r="AB262" s="52"/>
      <c r="AC262" s="74">
        <f>AA262+AB262</f>
        <v>0</v>
      </c>
      <c r="AD262" s="74"/>
      <c r="AE262" s="130">
        <f>AC262+AD262</f>
        <v>0</v>
      </c>
      <c r="AF262" s="7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</row>
    <row r="263" spans="1:191" ht="16.5" hidden="1" thickBot="1" x14ac:dyDescent="0.25">
      <c r="A263" s="59"/>
      <c r="B263" s="60"/>
      <c r="C263" s="60"/>
      <c r="D263" s="60"/>
      <c r="E263" s="60"/>
      <c r="F263" s="61"/>
      <c r="G263" s="127" t="s">
        <v>149</v>
      </c>
      <c r="H263" s="63"/>
      <c r="I263" s="63"/>
      <c r="J263" s="63"/>
      <c r="K263" s="62"/>
      <c r="L263" s="308" t="e">
        <f t="shared" si="239"/>
        <v>#DIV/0!</v>
      </c>
      <c r="M263" s="37">
        <f t="shared" si="211"/>
        <v>0</v>
      </c>
      <c r="N263" s="63"/>
      <c r="O263" s="74">
        <f t="shared" si="247"/>
        <v>0</v>
      </c>
      <c r="P263" s="63"/>
      <c r="Q263" s="74"/>
      <c r="R263" s="65"/>
      <c r="S263" s="74"/>
      <c r="T263" s="65"/>
      <c r="U263" s="74"/>
      <c r="V263" s="74"/>
      <c r="W263" s="74"/>
      <c r="X263" s="74"/>
      <c r="Y263" s="74"/>
      <c r="Z263" s="74"/>
      <c r="AA263" s="74"/>
      <c r="AB263" s="52"/>
      <c r="AC263" s="74"/>
      <c r="AD263" s="74"/>
      <c r="AE263" s="130"/>
      <c r="AF263" s="7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</row>
    <row r="264" spans="1:191" ht="16.5" hidden="1" thickBot="1" x14ac:dyDescent="0.25">
      <c r="A264" s="59"/>
      <c r="B264" s="60"/>
      <c r="C264" s="60"/>
      <c r="D264" s="60"/>
      <c r="E264" s="60"/>
      <c r="F264" s="61"/>
      <c r="G264" s="127" t="s">
        <v>150</v>
      </c>
      <c r="H264" s="63"/>
      <c r="I264" s="63"/>
      <c r="J264" s="63"/>
      <c r="K264" s="62"/>
      <c r="L264" s="308" t="e">
        <f t="shared" si="239"/>
        <v>#DIV/0!</v>
      </c>
      <c r="M264" s="37">
        <f t="shared" si="211"/>
        <v>0</v>
      </c>
      <c r="N264" s="63"/>
      <c r="O264" s="74">
        <f t="shared" si="247"/>
        <v>0</v>
      </c>
      <c r="P264" s="63"/>
      <c r="Q264" s="74"/>
      <c r="R264" s="65"/>
      <c r="S264" s="74"/>
      <c r="T264" s="65"/>
      <c r="U264" s="74"/>
      <c r="V264" s="74"/>
      <c r="W264" s="74"/>
      <c r="X264" s="74"/>
      <c r="Y264" s="74"/>
      <c r="Z264" s="74"/>
      <c r="AA264" s="74"/>
      <c r="AB264" s="52"/>
      <c r="AC264" s="74"/>
      <c r="AD264" s="74"/>
      <c r="AE264" s="130"/>
      <c r="AF264" s="7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</row>
    <row r="265" spans="1:191" ht="16.5" thickBot="1" x14ac:dyDescent="0.25">
      <c r="A265" s="59"/>
      <c r="B265" s="60"/>
      <c r="C265" s="60"/>
      <c r="D265" s="60"/>
      <c r="E265" s="60"/>
      <c r="F265" s="61">
        <v>12</v>
      </c>
      <c r="G265" s="127" t="s">
        <v>151</v>
      </c>
      <c r="H265" s="63">
        <f>29800</f>
        <v>29800</v>
      </c>
      <c r="I265" s="63">
        <v>24584</v>
      </c>
      <c r="J265" s="63">
        <v>5148</v>
      </c>
      <c r="K265" s="62">
        <f>I265+J265</f>
        <v>29732</v>
      </c>
      <c r="L265" s="308">
        <f t="shared" si="239"/>
        <v>99.771812080536918</v>
      </c>
      <c r="M265" s="37">
        <f t="shared" ref="M265:M328" si="248">(H265-K265)</f>
        <v>68</v>
      </c>
      <c r="N265" s="63"/>
      <c r="O265" s="74">
        <f t="shared" si="247"/>
        <v>68</v>
      </c>
      <c r="P265" s="63"/>
      <c r="Q265" s="74">
        <f>O265+P265</f>
        <v>68</v>
      </c>
      <c r="R265" s="65"/>
      <c r="S265" s="74">
        <f>R265+Q265</f>
        <v>68</v>
      </c>
      <c r="T265" s="65"/>
      <c r="U265" s="74">
        <f>S265+T265</f>
        <v>68</v>
      </c>
      <c r="V265" s="74"/>
      <c r="W265" s="74">
        <f>U265+V265</f>
        <v>68</v>
      </c>
      <c r="X265" s="74"/>
      <c r="Y265" s="74">
        <f>W265+X265</f>
        <v>68</v>
      </c>
      <c r="Z265" s="74"/>
      <c r="AA265" s="74">
        <f>Y265+Z265</f>
        <v>68</v>
      </c>
      <c r="AB265" s="52"/>
      <c r="AC265" s="74">
        <f>AA265+AB265</f>
        <v>68</v>
      </c>
      <c r="AD265" s="74"/>
      <c r="AE265" s="130">
        <f>AC265+AD265</f>
        <v>68</v>
      </c>
      <c r="AF265" s="74">
        <v>10000</v>
      </c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</row>
    <row r="266" spans="1:191" ht="16.5" thickBot="1" x14ac:dyDescent="0.25">
      <c r="A266" s="59"/>
      <c r="B266" s="60"/>
      <c r="C266" s="60"/>
      <c r="D266" s="60"/>
      <c r="E266" s="60"/>
      <c r="F266" s="61">
        <v>13</v>
      </c>
      <c r="G266" s="127" t="s">
        <v>152</v>
      </c>
      <c r="H266" s="63">
        <f>700+300</f>
        <v>1000</v>
      </c>
      <c r="I266" s="63">
        <v>238</v>
      </c>
      <c r="J266" s="63">
        <v>-17</v>
      </c>
      <c r="K266" s="62">
        <f>I266+J266</f>
        <v>221</v>
      </c>
      <c r="L266" s="308">
        <f t="shared" si="239"/>
        <v>22.1</v>
      </c>
      <c r="M266" s="37">
        <f t="shared" si="248"/>
        <v>779</v>
      </c>
      <c r="N266" s="63"/>
      <c r="O266" s="74">
        <f t="shared" si="247"/>
        <v>779</v>
      </c>
      <c r="P266" s="63"/>
      <c r="Q266" s="74">
        <f>O266+P266</f>
        <v>779</v>
      </c>
      <c r="R266" s="65"/>
      <c r="S266" s="74">
        <f>R266+Q266</f>
        <v>779</v>
      </c>
      <c r="T266" s="65"/>
      <c r="U266" s="74">
        <f>S266+T266</f>
        <v>779</v>
      </c>
      <c r="V266" s="74"/>
      <c r="W266" s="74">
        <f>U266+V266</f>
        <v>779</v>
      </c>
      <c r="X266" s="74"/>
      <c r="Y266" s="74">
        <f>W266+X266</f>
        <v>779</v>
      </c>
      <c r="Z266" s="74"/>
      <c r="AA266" s="74">
        <f>Y266+Z266</f>
        <v>779</v>
      </c>
      <c r="AB266" s="52"/>
      <c r="AC266" s="74">
        <f>AA266+AB266</f>
        <v>779</v>
      </c>
      <c r="AD266" s="74"/>
      <c r="AE266" s="130">
        <f>AC266+AD266</f>
        <v>779</v>
      </c>
      <c r="AF266" s="74">
        <v>1000</v>
      </c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</row>
    <row r="267" spans="1:191" ht="16.5" thickBot="1" x14ac:dyDescent="0.25">
      <c r="A267" s="59"/>
      <c r="B267" s="60"/>
      <c r="C267" s="60"/>
      <c r="D267" s="60"/>
      <c r="E267" s="60"/>
      <c r="F267" s="61"/>
      <c r="G267" s="127" t="s">
        <v>153</v>
      </c>
      <c r="H267" s="63"/>
      <c r="I267" s="63"/>
      <c r="J267" s="63"/>
      <c r="K267" s="62"/>
      <c r="L267" s="308">
        <v>0</v>
      </c>
      <c r="M267" s="37">
        <f t="shared" si="248"/>
        <v>0</v>
      </c>
      <c r="N267" s="63"/>
      <c r="O267" s="74">
        <f t="shared" si="247"/>
        <v>0</v>
      </c>
      <c r="P267" s="63"/>
      <c r="Q267" s="74"/>
      <c r="R267" s="65"/>
      <c r="S267" s="74"/>
      <c r="T267" s="65"/>
      <c r="U267" s="74"/>
      <c r="V267" s="74"/>
      <c r="W267" s="74"/>
      <c r="X267" s="74"/>
      <c r="Y267" s="74"/>
      <c r="Z267" s="74"/>
      <c r="AA267" s="74"/>
      <c r="AB267" s="52"/>
      <c r="AC267" s="74"/>
      <c r="AD267" s="74"/>
      <c r="AE267" s="130"/>
      <c r="AF267" s="7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</row>
    <row r="268" spans="1:191" ht="16.5" hidden="1" thickBot="1" x14ac:dyDescent="0.25">
      <c r="A268" s="59"/>
      <c r="B268" s="60"/>
      <c r="C268" s="60"/>
      <c r="D268" s="60"/>
      <c r="E268" s="60"/>
      <c r="F268" s="61"/>
      <c r="G268" s="127" t="s">
        <v>154</v>
      </c>
      <c r="H268" s="63"/>
      <c r="I268" s="63"/>
      <c r="J268" s="63"/>
      <c r="K268" s="62"/>
      <c r="L268" s="308" t="e">
        <f t="shared" si="239"/>
        <v>#DIV/0!</v>
      </c>
      <c r="M268" s="37">
        <f t="shared" si="248"/>
        <v>0</v>
      </c>
      <c r="N268" s="63"/>
      <c r="O268" s="74">
        <f t="shared" si="247"/>
        <v>0</v>
      </c>
      <c r="P268" s="63"/>
      <c r="Q268" s="74"/>
      <c r="R268" s="65"/>
      <c r="S268" s="74"/>
      <c r="T268" s="65"/>
      <c r="U268" s="74"/>
      <c r="V268" s="74"/>
      <c r="W268" s="74"/>
      <c r="X268" s="74"/>
      <c r="Y268" s="74"/>
      <c r="Z268" s="74"/>
      <c r="AA268" s="74"/>
      <c r="AB268" s="52"/>
      <c r="AC268" s="74"/>
      <c r="AD268" s="74"/>
      <c r="AE268" s="130"/>
      <c r="AF268" s="7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</row>
    <row r="269" spans="1:191" ht="16.5" hidden="1" thickBot="1" x14ac:dyDescent="0.25">
      <c r="A269" s="59"/>
      <c r="B269" s="60"/>
      <c r="C269" s="60"/>
      <c r="D269" s="60"/>
      <c r="E269" s="60"/>
      <c r="F269" s="61"/>
      <c r="G269" s="127" t="s">
        <v>155</v>
      </c>
      <c r="H269" s="63"/>
      <c r="I269" s="63"/>
      <c r="J269" s="63"/>
      <c r="K269" s="62"/>
      <c r="L269" s="308" t="e">
        <f t="shared" si="239"/>
        <v>#DIV/0!</v>
      </c>
      <c r="M269" s="37">
        <f t="shared" si="248"/>
        <v>0</v>
      </c>
      <c r="N269" s="63"/>
      <c r="O269" s="74">
        <f t="shared" si="247"/>
        <v>0</v>
      </c>
      <c r="P269" s="63"/>
      <c r="Q269" s="74"/>
      <c r="R269" s="65"/>
      <c r="S269" s="74"/>
      <c r="T269" s="65"/>
      <c r="U269" s="74"/>
      <c r="V269" s="74"/>
      <c r="W269" s="74"/>
      <c r="X269" s="74"/>
      <c r="Y269" s="74"/>
      <c r="Z269" s="74"/>
      <c r="AA269" s="74"/>
      <c r="AB269" s="52"/>
      <c r="AC269" s="74"/>
      <c r="AD269" s="74"/>
      <c r="AE269" s="130"/>
      <c r="AF269" s="7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</row>
    <row r="270" spans="1:191" ht="16.5" thickBot="1" x14ac:dyDescent="0.25">
      <c r="A270" s="59"/>
      <c r="B270" s="60"/>
      <c r="C270" s="60"/>
      <c r="D270" s="60"/>
      <c r="E270" s="60"/>
      <c r="F270" s="61" t="s">
        <v>118</v>
      </c>
      <c r="G270" s="127" t="s">
        <v>156</v>
      </c>
      <c r="H270" s="63"/>
      <c r="I270" s="63"/>
      <c r="J270" s="63"/>
      <c r="K270" s="62">
        <f>I270+J270</f>
        <v>0</v>
      </c>
      <c r="L270" s="308">
        <v>0</v>
      </c>
      <c r="M270" s="37">
        <f t="shared" si="248"/>
        <v>0</v>
      </c>
      <c r="N270" s="63"/>
      <c r="O270" s="74">
        <f t="shared" si="247"/>
        <v>0</v>
      </c>
      <c r="P270" s="63"/>
      <c r="Q270" s="74">
        <f>O270+P270</f>
        <v>0</v>
      </c>
      <c r="R270" s="65"/>
      <c r="S270" s="74">
        <f>R270+Q270</f>
        <v>0</v>
      </c>
      <c r="T270" s="65"/>
      <c r="U270" s="74">
        <f>S270+T270</f>
        <v>0</v>
      </c>
      <c r="V270" s="74"/>
      <c r="W270" s="74">
        <f>U270+V270</f>
        <v>0</v>
      </c>
      <c r="X270" s="74"/>
      <c r="Y270" s="74">
        <f>W270+X270</f>
        <v>0</v>
      </c>
      <c r="Z270" s="74"/>
      <c r="AA270" s="74">
        <f>Y270+Z270</f>
        <v>0</v>
      </c>
      <c r="AB270" s="52"/>
      <c r="AC270" s="74">
        <f>AA270+AB270</f>
        <v>0</v>
      </c>
      <c r="AD270" s="74"/>
      <c r="AE270" s="130">
        <f>AC270+AD270</f>
        <v>0</v>
      </c>
      <c r="AF270" s="74">
        <v>5000</v>
      </c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</row>
    <row r="271" spans="1:191" ht="16.5" thickBot="1" x14ac:dyDescent="0.25">
      <c r="A271" s="40"/>
      <c r="B271" s="41"/>
      <c r="C271" s="41"/>
      <c r="D271" s="41"/>
      <c r="E271" s="41" t="s">
        <v>35</v>
      </c>
      <c r="F271" s="42"/>
      <c r="G271" s="114" t="s">
        <v>240</v>
      </c>
      <c r="H271" s="146">
        <f t="shared" ref="H271" si="249">H275+H276+H272</f>
        <v>0</v>
      </c>
      <c r="I271" s="115">
        <f t="shared" ref="I271:AE271" si="250">I275+I276+I272</f>
        <v>0</v>
      </c>
      <c r="J271" s="146">
        <f t="shared" si="250"/>
        <v>0</v>
      </c>
      <c r="K271" s="115">
        <f t="shared" si="250"/>
        <v>0</v>
      </c>
      <c r="L271" s="308">
        <v>0</v>
      </c>
      <c r="M271" s="37">
        <f t="shared" si="248"/>
        <v>0</v>
      </c>
      <c r="N271" s="146">
        <f t="shared" si="250"/>
        <v>0</v>
      </c>
      <c r="O271" s="115">
        <f t="shared" si="250"/>
        <v>0</v>
      </c>
      <c r="P271" s="115">
        <f>P275+P276+P272</f>
        <v>0</v>
      </c>
      <c r="Q271" s="115">
        <f t="shared" si="250"/>
        <v>0</v>
      </c>
      <c r="R271" s="146">
        <f>R275+R276+R272</f>
        <v>0</v>
      </c>
      <c r="S271" s="115">
        <f t="shared" si="250"/>
        <v>0</v>
      </c>
      <c r="T271" s="146">
        <f>T275+T276+T272</f>
        <v>0</v>
      </c>
      <c r="U271" s="115">
        <f t="shared" si="250"/>
        <v>0</v>
      </c>
      <c r="V271" s="115">
        <f>V275+V276+V272</f>
        <v>0</v>
      </c>
      <c r="W271" s="115">
        <f t="shared" si="250"/>
        <v>0</v>
      </c>
      <c r="X271" s="115">
        <f>X275+X276+X272</f>
        <v>0</v>
      </c>
      <c r="Y271" s="115">
        <f t="shared" si="250"/>
        <v>0</v>
      </c>
      <c r="Z271" s="115">
        <f>Z275+Z276+Z272</f>
        <v>0</v>
      </c>
      <c r="AA271" s="115">
        <f t="shared" si="250"/>
        <v>0</v>
      </c>
      <c r="AB271" s="115">
        <f>AB275+AB276+AB272</f>
        <v>0</v>
      </c>
      <c r="AC271" s="115">
        <f t="shared" si="250"/>
        <v>0</v>
      </c>
      <c r="AD271" s="115">
        <f>AD275+AD276+AD272</f>
        <v>0</v>
      </c>
      <c r="AE271" s="116">
        <f t="shared" si="250"/>
        <v>0</v>
      </c>
      <c r="AF271" s="115">
        <f>AF275+AF276+AF272</f>
        <v>0</v>
      </c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</row>
    <row r="272" spans="1:191" ht="16.5" thickBot="1" x14ac:dyDescent="0.25">
      <c r="A272" s="59"/>
      <c r="B272" s="60"/>
      <c r="C272" s="60"/>
      <c r="D272" s="60"/>
      <c r="E272" s="60"/>
      <c r="F272" s="61"/>
      <c r="G272" s="127" t="s">
        <v>241</v>
      </c>
      <c r="H272" s="63"/>
      <c r="I272" s="145"/>
      <c r="J272" s="63"/>
      <c r="K272" s="62">
        <f>I272+J272</f>
        <v>0</v>
      </c>
      <c r="L272" s="308">
        <v>0</v>
      </c>
      <c r="M272" s="37">
        <f t="shared" si="248"/>
        <v>0</v>
      </c>
      <c r="N272" s="63"/>
      <c r="O272" s="74">
        <f>M272+N272</f>
        <v>0</v>
      </c>
      <c r="P272" s="145"/>
      <c r="Q272" s="74">
        <f>O272+P272</f>
        <v>0</v>
      </c>
      <c r="R272" s="65"/>
      <c r="S272" s="74">
        <f>R272+Q272</f>
        <v>0</v>
      </c>
      <c r="T272" s="65"/>
      <c r="U272" s="74">
        <f>S272+T272</f>
        <v>0</v>
      </c>
      <c r="V272" s="74"/>
      <c r="W272" s="74">
        <f>U272+V272</f>
        <v>0</v>
      </c>
      <c r="X272" s="74"/>
      <c r="Y272" s="74">
        <f>W272+X272</f>
        <v>0</v>
      </c>
      <c r="Z272" s="74"/>
      <c r="AA272" s="74">
        <f>Y272+Z272</f>
        <v>0</v>
      </c>
      <c r="AB272" s="52"/>
      <c r="AC272" s="74">
        <f>AA272+AB272</f>
        <v>0</v>
      </c>
      <c r="AD272" s="74"/>
      <c r="AE272" s="130">
        <f>AC272+AD272</f>
        <v>0</v>
      </c>
      <c r="AF272" s="7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</row>
    <row r="273" spans="1:191" ht="16.5" thickBot="1" x14ac:dyDescent="0.25">
      <c r="A273" s="59"/>
      <c r="B273" s="60"/>
      <c r="C273" s="60"/>
      <c r="D273" s="60"/>
      <c r="E273" s="60"/>
      <c r="F273" s="61"/>
      <c r="G273" s="127" t="s">
        <v>242</v>
      </c>
      <c r="H273" s="63"/>
      <c r="I273" s="145"/>
      <c r="J273" s="63"/>
      <c r="K273" s="62"/>
      <c r="L273" s="308">
        <v>0</v>
      </c>
      <c r="M273" s="37">
        <f t="shared" si="248"/>
        <v>0</v>
      </c>
      <c r="N273" s="63"/>
      <c r="O273" s="74"/>
      <c r="P273" s="145"/>
      <c r="Q273" s="74"/>
      <c r="R273" s="65"/>
      <c r="S273" s="74"/>
      <c r="T273" s="65"/>
      <c r="U273" s="74"/>
      <c r="V273" s="74"/>
      <c r="W273" s="74"/>
      <c r="X273" s="74"/>
      <c r="Y273" s="74"/>
      <c r="Z273" s="74"/>
      <c r="AA273" s="74"/>
      <c r="AB273" s="52"/>
      <c r="AC273" s="74"/>
      <c r="AD273" s="74"/>
      <c r="AE273" s="130"/>
      <c r="AF273" s="7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</row>
    <row r="274" spans="1:191" ht="16.5" thickBot="1" x14ac:dyDescent="0.25">
      <c r="A274" s="59"/>
      <c r="B274" s="60"/>
      <c r="C274" s="60"/>
      <c r="D274" s="60"/>
      <c r="E274" s="60"/>
      <c r="F274" s="61"/>
      <c r="G274" s="127" t="s">
        <v>243</v>
      </c>
      <c r="H274" s="63"/>
      <c r="I274" s="145"/>
      <c r="J274" s="63"/>
      <c r="K274" s="62"/>
      <c r="L274" s="308">
        <v>0</v>
      </c>
      <c r="M274" s="37">
        <f t="shared" si="248"/>
        <v>0</v>
      </c>
      <c r="N274" s="63"/>
      <c r="O274" s="74"/>
      <c r="P274" s="145"/>
      <c r="Q274" s="74"/>
      <c r="R274" s="65"/>
      <c r="S274" s="74"/>
      <c r="T274" s="65"/>
      <c r="U274" s="74"/>
      <c r="V274" s="74"/>
      <c r="W274" s="74"/>
      <c r="X274" s="74"/>
      <c r="Y274" s="74"/>
      <c r="Z274" s="74"/>
      <c r="AA274" s="74"/>
      <c r="AB274" s="52"/>
      <c r="AC274" s="74"/>
      <c r="AD274" s="74"/>
      <c r="AE274" s="130"/>
      <c r="AF274" s="7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  <c r="DV274" s="7"/>
      <c r="DW274" s="7"/>
      <c r="DX274" s="7"/>
      <c r="DY274" s="7"/>
      <c r="DZ274" s="7"/>
      <c r="EA274" s="7"/>
      <c r="EB274" s="7"/>
      <c r="EC274" s="7"/>
      <c r="ED274" s="7"/>
      <c r="EE274" s="7"/>
      <c r="EF274" s="7"/>
      <c r="EG274" s="7"/>
      <c r="EH274" s="7"/>
      <c r="EI274" s="7"/>
      <c r="EJ274" s="7"/>
      <c r="EK274" s="7"/>
      <c r="EL274" s="7"/>
      <c r="EM274" s="7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</row>
    <row r="275" spans="1:191" ht="30.75" thickBot="1" x14ac:dyDescent="0.25">
      <c r="A275" s="59"/>
      <c r="B275" s="60"/>
      <c r="C275" s="60"/>
      <c r="D275" s="60"/>
      <c r="E275" s="60"/>
      <c r="F275" s="61" t="s">
        <v>24</v>
      </c>
      <c r="G275" s="127" t="s">
        <v>244</v>
      </c>
      <c r="H275" s="63"/>
      <c r="I275" s="145"/>
      <c r="J275" s="63"/>
      <c r="K275" s="62">
        <f>I275+J275</f>
        <v>0</v>
      </c>
      <c r="L275" s="308">
        <v>0</v>
      </c>
      <c r="M275" s="37">
        <f t="shared" si="248"/>
        <v>0</v>
      </c>
      <c r="N275" s="63"/>
      <c r="O275" s="74">
        <f>M275+N275</f>
        <v>0</v>
      </c>
      <c r="P275" s="145"/>
      <c r="Q275" s="74">
        <f>O275+P275</f>
        <v>0</v>
      </c>
      <c r="R275" s="65"/>
      <c r="S275" s="74">
        <f>R275+Q275</f>
        <v>0</v>
      </c>
      <c r="T275" s="65"/>
      <c r="U275" s="74">
        <f>S275+T275</f>
        <v>0</v>
      </c>
      <c r="V275" s="74"/>
      <c r="W275" s="74">
        <f>U275+V275</f>
        <v>0</v>
      </c>
      <c r="X275" s="74"/>
      <c r="Y275" s="74">
        <f>W275+X275</f>
        <v>0</v>
      </c>
      <c r="Z275" s="74"/>
      <c r="AA275" s="74">
        <f>Y275+Z275</f>
        <v>0</v>
      </c>
      <c r="AB275" s="52"/>
      <c r="AC275" s="74">
        <f>AA275+AB275</f>
        <v>0</v>
      </c>
      <c r="AD275" s="74"/>
      <c r="AE275" s="130">
        <f>AC275+AD275</f>
        <v>0</v>
      </c>
      <c r="AF275" s="7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</row>
    <row r="276" spans="1:191" ht="16.5" thickBot="1" x14ac:dyDescent="0.25">
      <c r="A276" s="59"/>
      <c r="B276" s="60"/>
      <c r="C276" s="60"/>
      <c r="D276" s="60"/>
      <c r="E276" s="60"/>
      <c r="F276" s="61" t="s">
        <v>172</v>
      </c>
      <c r="G276" s="127" t="s">
        <v>245</v>
      </c>
      <c r="H276" s="63"/>
      <c r="I276" s="145"/>
      <c r="J276" s="63"/>
      <c r="K276" s="62">
        <f>I276+J276</f>
        <v>0</v>
      </c>
      <c r="L276" s="308">
        <v>0</v>
      </c>
      <c r="M276" s="37">
        <f t="shared" si="248"/>
        <v>0</v>
      </c>
      <c r="N276" s="63"/>
      <c r="O276" s="74">
        <f>M276+N276</f>
        <v>0</v>
      </c>
      <c r="P276" s="145"/>
      <c r="Q276" s="74">
        <f>O276+P276</f>
        <v>0</v>
      </c>
      <c r="R276" s="65"/>
      <c r="S276" s="74">
        <f>R276+Q276</f>
        <v>0</v>
      </c>
      <c r="T276" s="65"/>
      <c r="U276" s="74">
        <f>S276+T276</f>
        <v>0</v>
      </c>
      <c r="V276" s="74"/>
      <c r="W276" s="74">
        <f>U276+V276</f>
        <v>0</v>
      </c>
      <c r="X276" s="74"/>
      <c r="Y276" s="74">
        <f>W276+X276</f>
        <v>0</v>
      </c>
      <c r="Z276" s="74"/>
      <c r="AA276" s="74">
        <f>Y276+Z276</f>
        <v>0</v>
      </c>
      <c r="AB276" s="52"/>
      <c r="AC276" s="74">
        <f>AA276+AB276</f>
        <v>0</v>
      </c>
      <c r="AD276" s="74"/>
      <c r="AE276" s="130">
        <f>AC276+AD276</f>
        <v>0</v>
      </c>
      <c r="AF276" s="7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</row>
    <row r="277" spans="1:191" ht="16.5" thickBot="1" x14ac:dyDescent="0.25">
      <c r="A277" s="59"/>
      <c r="B277" s="60"/>
      <c r="C277" s="60"/>
      <c r="D277" s="60"/>
      <c r="E277" s="60"/>
      <c r="F277" s="61"/>
      <c r="G277" s="127" t="s">
        <v>246</v>
      </c>
      <c r="H277" s="63"/>
      <c r="I277" s="145"/>
      <c r="J277" s="63"/>
      <c r="K277" s="62"/>
      <c r="L277" s="308">
        <v>0</v>
      </c>
      <c r="M277" s="37">
        <f t="shared" si="248"/>
        <v>0</v>
      </c>
      <c r="N277" s="63"/>
      <c r="O277" s="74"/>
      <c r="P277" s="145"/>
      <c r="Q277" s="74"/>
      <c r="R277" s="65"/>
      <c r="S277" s="74"/>
      <c r="T277" s="65"/>
      <c r="U277" s="74"/>
      <c r="V277" s="74"/>
      <c r="W277" s="74"/>
      <c r="X277" s="74"/>
      <c r="Y277" s="74"/>
      <c r="Z277" s="74"/>
      <c r="AA277" s="74"/>
      <c r="AB277" s="52"/>
      <c r="AC277" s="74"/>
      <c r="AD277" s="74"/>
      <c r="AE277" s="130"/>
      <c r="AF277" s="7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</row>
    <row r="278" spans="1:191" ht="16.5" thickBot="1" x14ac:dyDescent="0.25">
      <c r="A278" s="40"/>
      <c r="B278" s="41"/>
      <c r="C278" s="41"/>
      <c r="D278" s="41"/>
      <c r="E278" s="41" t="s">
        <v>54</v>
      </c>
      <c r="F278" s="42"/>
      <c r="G278" s="114" t="s">
        <v>157</v>
      </c>
      <c r="H278" s="146">
        <f t="shared" ref="H278" si="251">SUM(H279+H280+H281+H282+H283+H284)</f>
        <v>225630</v>
      </c>
      <c r="I278" s="115">
        <f t="shared" ref="I278:O278" si="252">SUM(I279+I280+I281+I282+I283+I284)</f>
        <v>178609</v>
      </c>
      <c r="J278" s="146">
        <f>SUM(J279+J280+J281+J282+J283+J284)</f>
        <v>36404</v>
      </c>
      <c r="K278" s="115">
        <f t="shared" si="252"/>
        <v>215013</v>
      </c>
      <c r="L278" s="308">
        <f t="shared" si="239"/>
        <v>95.294508708948271</v>
      </c>
      <c r="M278" s="37">
        <f t="shared" si="248"/>
        <v>10617</v>
      </c>
      <c r="N278" s="146">
        <f>SUM(N279+N280+N281+N282+N283+N284)</f>
        <v>0</v>
      </c>
      <c r="O278" s="115">
        <f t="shared" si="252"/>
        <v>10617</v>
      </c>
      <c r="P278" s="115">
        <f>SUM(P279+P280+P281+P282+P283+P284)</f>
        <v>0</v>
      </c>
      <c r="Q278" s="115">
        <f t="shared" ref="Q278:AE278" si="253">SUM(Q279+Q280+Q281+Q282+Q283+Q284)</f>
        <v>10617</v>
      </c>
      <c r="R278" s="146">
        <f>SUM(R279+R280+R281+R282+R283+R284)</f>
        <v>0</v>
      </c>
      <c r="S278" s="115">
        <f t="shared" si="253"/>
        <v>10617</v>
      </c>
      <c r="T278" s="146">
        <f>SUM(T279+T280+T281+T282+T283+T284)</f>
        <v>0</v>
      </c>
      <c r="U278" s="115">
        <f t="shared" si="253"/>
        <v>10617</v>
      </c>
      <c r="V278" s="115">
        <f>SUM(V279+V280+V281+V282+V283+V284)</f>
        <v>0</v>
      </c>
      <c r="W278" s="115">
        <f t="shared" si="253"/>
        <v>10617</v>
      </c>
      <c r="X278" s="115">
        <f>SUM(X279+X280+X281+X282+X283+X284)</f>
        <v>0</v>
      </c>
      <c r="Y278" s="115">
        <f t="shared" si="253"/>
        <v>10617</v>
      </c>
      <c r="Z278" s="115">
        <f>SUM(Z279+Z280+Z281+Z282+Z283+Z284)</f>
        <v>0</v>
      </c>
      <c r="AA278" s="115">
        <f t="shared" si="253"/>
        <v>10617</v>
      </c>
      <c r="AB278" s="115">
        <f>SUM(AB279+AB280+AB281+AB282+AB283+AB284)</f>
        <v>0</v>
      </c>
      <c r="AC278" s="115">
        <f t="shared" si="253"/>
        <v>10617</v>
      </c>
      <c r="AD278" s="115">
        <f>SUM(AD279+AD280+AD281+AD282+AD283+AD284)</f>
        <v>0</v>
      </c>
      <c r="AE278" s="116">
        <f t="shared" si="253"/>
        <v>10617</v>
      </c>
      <c r="AF278" s="115">
        <f>SUM(AF279+AF280+AF281+AF282+AF283+AF284)</f>
        <v>84000</v>
      </c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</row>
    <row r="279" spans="1:191" ht="18.95" customHeight="1" thickBot="1" x14ac:dyDescent="0.25">
      <c r="A279" s="59"/>
      <c r="B279" s="60"/>
      <c r="C279" s="60"/>
      <c r="D279" s="60"/>
      <c r="E279" s="60"/>
      <c r="F279" s="61" t="s">
        <v>37</v>
      </c>
      <c r="G279" s="127" t="s">
        <v>158</v>
      </c>
      <c r="H279" s="63">
        <f>76000+76000</f>
        <v>152000</v>
      </c>
      <c r="I279" s="63">
        <v>123260</v>
      </c>
      <c r="J279" s="63">
        <v>24408</v>
      </c>
      <c r="K279" s="62">
        <f t="shared" ref="K279:K284" si="254">I279+J279</f>
        <v>147668</v>
      </c>
      <c r="L279" s="308">
        <f t="shared" si="239"/>
        <v>97.15</v>
      </c>
      <c r="M279" s="37">
        <f t="shared" si="248"/>
        <v>4332</v>
      </c>
      <c r="N279" s="63"/>
      <c r="O279" s="74">
        <f t="shared" ref="O279:O284" si="255">M279+N279</f>
        <v>4332</v>
      </c>
      <c r="P279" s="63"/>
      <c r="Q279" s="74">
        <f t="shared" ref="Q279:Q284" si="256">O279+P279</f>
        <v>4332</v>
      </c>
      <c r="R279" s="65"/>
      <c r="S279" s="74">
        <f t="shared" ref="S279:S284" si="257">R279+Q279</f>
        <v>4332</v>
      </c>
      <c r="T279" s="65"/>
      <c r="U279" s="74">
        <f t="shared" ref="U279:U284" si="258">S279+T279</f>
        <v>4332</v>
      </c>
      <c r="V279" s="74"/>
      <c r="W279" s="74">
        <f t="shared" ref="W279:W284" si="259">U279+V279</f>
        <v>4332</v>
      </c>
      <c r="X279" s="74"/>
      <c r="Y279" s="74">
        <f t="shared" ref="Y279:Y284" si="260">W279+X279</f>
        <v>4332</v>
      </c>
      <c r="Z279" s="74"/>
      <c r="AA279" s="74">
        <f t="shared" ref="AA279:AA284" si="261">Y279+Z279</f>
        <v>4332</v>
      </c>
      <c r="AB279" s="52"/>
      <c r="AC279" s="74">
        <f t="shared" ref="AC279:AC284" si="262">AA279+AB279</f>
        <v>4332</v>
      </c>
      <c r="AD279" s="74"/>
      <c r="AE279" s="74">
        <f t="shared" ref="AE279:AE284" si="263">AC279+AD279</f>
        <v>4332</v>
      </c>
      <c r="AF279" s="74">
        <v>59000</v>
      </c>
      <c r="AG279" s="14">
        <f>+AE279-44980</f>
        <v>-40648</v>
      </c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</row>
    <row r="280" spans="1:191" ht="16.5" thickBot="1" x14ac:dyDescent="0.25">
      <c r="A280" s="59"/>
      <c r="B280" s="60"/>
      <c r="C280" s="60"/>
      <c r="D280" s="60"/>
      <c r="E280" s="60"/>
      <c r="F280" s="61" t="s">
        <v>35</v>
      </c>
      <c r="G280" s="127" t="s">
        <v>159</v>
      </c>
      <c r="H280" s="63">
        <f>2500+2500</f>
        <v>5000</v>
      </c>
      <c r="I280" s="63">
        <v>3864</v>
      </c>
      <c r="J280" s="63">
        <v>761</v>
      </c>
      <c r="K280" s="62">
        <f t="shared" si="254"/>
        <v>4625</v>
      </c>
      <c r="L280" s="308">
        <f t="shared" si="239"/>
        <v>92.5</v>
      </c>
      <c r="M280" s="37">
        <f t="shared" si="248"/>
        <v>375</v>
      </c>
      <c r="N280" s="63"/>
      <c r="O280" s="74">
        <f t="shared" si="255"/>
        <v>375</v>
      </c>
      <c r="P280" s="63"/>
      <c r="Q280" s="74">
        <f t="shared" si="256"/>
        <v>375</v>
      </c>
      <c r="R280" s="65"/>
      <c r="S280" s="74">
        <f t="shared" si="257"/>
        <v>375</v>
      </c>
      <c r="T280" s="65"/>
      <c r="U280" s="74">
        <f t="shared" si="258"/>
        <v>375</v>
      </c>
      <c r="V280" s="74"/>
      <c r="W280" s="74">
        <f t="shared" si="259"/>
        <v>375</v>
      </c>
      <c r="X280" s="74"/>
      <c r="Y280" s="74">
        <f t="shared" si="260"/>
        <v>375</v>
      </c>
      <c r="Z280" s="74"/>
      <c r="AA280" s="74">
        <f t="shared" si="261"/>
        <v>375</v>
      </c>
      <c r="AB280" s="52"/>
      <c r="AC280" s="74">
        <f t="shared" si="262"/>
        <v>375</v>
      </c>
      <c r="AD280" s="74"/>
      <c r="AE280" s="130">
        <f t="shared" si="263"/>
        <v>375</v>
      </c>
      <c r="AF280" s="74">
        <v>2000</v>
      </c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  <c r="DV280" s="7"/>
      <c r="DW280" s="7"/>
      <c r="DX280" s="7"/>
      <c r="DY280" s="7"/>
      <c r="DZ280" s="7"/>
      <c r="EA280" s="7"/>
      <c r="EB280" s="7"/>
      <c r="EC280" s="7"/>
      <c r="ED280" s="7"/>
      <c r="EE280" s="7"/>
      <c r="EF280" s="7"/>
      <c r="EG280" s="7"/>
      <c r="EH280" s="7"/>
      <c r="EI280" s="7"/>
      <c r="EJ280" s="7"/>
      <c r="EK280" s="7"/>
      <c r="EL280" s="7"/>
      <c r="EM280" s="7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</row>
    <row r="281" spans="1:191" ht="16.5" thickBot="1" x14ac:dyDescent="0.25">
      <c r="A281" s="59"/>
      <c r="B281" s="60"/>
      <c r="C281" s="60"/>
      <c r="D281" s="60"/>
      <c r="E281" s="60"/>
      <c r="F281" s="61" t="s">
        <v>54</v>
      </c>
      <c r="G281" s="127" t="s">
        <v>160</v>
      </c>
      <c r="H281" s="63">
        <f>25000+25000</f>
        <v>50000</v>
      </c>
      <c r="I281" s="63">
        <v>40325</v>
      </c>
      <c r="J281" s="63">
        <v>7954</v>
      </c>
      <c r="K281" s="62">
        <f t="shared" si="254"/>
        <v>48279</v>
      </c>
      <c r="L281" s="308">
        <f t="shared" si="239"/>
        <v>96.557999999999993</v>
      </c>
      <c r="M281" s="37">
        <f t="shared" si="248"/>
        <v>1721</v>
      </c>
      <c r="N281" s="63"/>
      <c r="O281" s="74">
        <f t="shared" si="255"/>
        <v>1721</v>
      </c>
      <c r="P281" s="63"/>
      <c r="Q281" s="74">
        <f t="shared" si="256"/>
        <v>1721</v>
      </c>
      <c r="R281" s="65"/>
      <c r="S281" s="74">
        <f t="shared" si="257"/>
        <v>1721</v>
      </c>
      <c r="T281" s="65"/>
      <c r="U281" s="74">
        <f t="shared" si="258"/>
        <v>1721</v>
      </c>
      <c r="V281" s="74"/>
      <c r="W281" s="74">
        <f t="shared" si="259"/>
        <v>1721</v>
      </c>
      <c r="X281" s="74"/>
      <c r="Y281" s="74">
        <f t="shared" si="260"/>
        <v>1721</v>
      </c>
      <c r="Z281" s="74"/>
      <c r="AA281" s="74">
        <f t="shared" si="261"/>
        <v>1721</v>
      </c>
      <c r="AB281" s="52"/>
      <c r="AC281" s="74">
        <f t="shared" si="262"/>
        <v>1721</v>
      </c>
      <c r="AD281" s="74"/>
      <c r="AE281" s="130">
        <f t="shared" si="263"/>
        <v>1721</v>
      </c>
      <c r="AF281" s="74">
        <v>15000</v>
      </c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</row>
    <row r="282" spans="1:191" ht="30.75" thickBot="1" x14ac:dyDescent="0.25">
      <c r="A282" s="59"/>
      <c r="B282" s="60"/>
      <c r="C282" s="60"/>
      <c r="D282" s="60"/>
      <c r="E282" s="60"/>
      <c r="F282" s="61" t="s">
        <v>24</v>
      </c>
      <c r="G282" s="127" t="s">
        <v>161</v>
      </c>
      <c r="H282" s="63">
        <f>830+800</f>
        <v>1630</v>
      </c>
      <c r="I282" s="63">
        <v>1174</v>
      </c>
      <c r="J282" s="63">
        <v>233</v>
      </c>
      <c r="K282" s="62">
        <f t="shared" si="254"/>
        <v>1407</v>
      </c>
      <c r="L282" s="308">
        <f t="shared" si="239"/>
        <v>86.319018404907979</v>
      </c>
      <c r="M282" s="37">
        <f t="shared" si="248"/>
        <v>223</v>
      </c>
      <c r="N282" s="63"/>
      <c r="O282" s="74">
        <f t="shared" si="255"/>
        <v>223</v>
      </c>
      <c r="P282" s="63"/>
      <c r="Q282" s="74">
        <f t="shared" si="256"/>
        <v>223</v>
      </c>
      <c r="R282" s="65"/>
      <c r="S282" s="74">
        <f t="shared" si="257"/>
        <v>223</v>
      </c>
      <c r="T282" s="65"/>
      <c r="U282" s="74">
        <f t="shared" si="258"/>
        <v>223</v>
      </c>
      <c r="V282" s="74"/>
      <c r="W282" s="74">
        <f t="shared" si="259"/>
        <v>223</v>
      </c>
      <c r="X282" s="74"/>
      <c r="Y282" s="74">
        <f t="shared" si="260"/>
        <v>223</v>
      </c>
      <c r="Z282" s="74"/>
      <c r="AA282" s="74">
        <f t="shared" si="261"/>
        <v>223</v>
      </c>
      <c r="AB282" s="52"/>
      <c r="AC282" s="74">
        <f t="shared" si="262"/>
        <v>223</v>
      </c>
      <c r="AD282" s="74"/>
      <c r="AE282" s="130">
        <f t="shared" si="263"/>
        <v>223</v>
      </c>
      <c r="AF282" s="74">
        <v>2000</v>
      </c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  <c r="DV282" s="7"/>
      <c r="DW282" s="7"/>
      <c r="DX282" s="7"/>
      <c r="DY282" s="7"/>
      <c r="DZ282" s="7"/>
      <c r="EA282" s="7"/>
      <c r="EB282" s="7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</row>
    <row r="283" spans="1:191" ht="16.5" thickBot="1" x14ac:dyDescent="0.25">
      <c r="A283" s="59"/>
      <c r="B283" s="60"/>
      <c r="C283" s="60"/>
      <c r="D283" s="60"/>
      <c r="E283" s="60"/>
      <c r="F283" s="61" t="s">
        <v>39</v>
      </c>
      <c r="G283" s="127" t="s">
        <v>162</v>
      </c>
      <c r="H283" s="63">
        <f>11860+5140</f>
        <v>17000</v>
      </c>
      <c r="I283" s="63">
        <v>9986</v>
      </c>
      <c r="J283" s="63">
        <v>3048</v>
      </c>
      <c r="K283" s="62">
        <f t="shared" si="254"/>
        <v>13034</v>
      </c>
      <c r="L283" s="308">
        <f t="shared" si="239"/>
        <v>76.670588235294119</v>
      </c>
      <c r="M283" s="37">
        <f t="shared" si="248"/>
        <v>3966</v>
      </c>
      <c r="N283" s="63"/>
      <c r="O283" s="74">
        <f t="shared" si="255"/>
        <v>3966</v>
      </c>
      <c r="P283" s="63"/>
      <c r="Q283" s="74">
        <f t="shared" si="256"/>
        <v>3966</v>
      </c>
      <c r="R283" s="65"/>
      <c r="S283" s="74">
        <f t="shared" si="257"/>
        <v>3966</v>
      </c>
      <c r="T283" s="65"/>
      <c r="U283" s="74">
        <f t="shared" si="258"/>
        <v>3966</v>
      </c>
      <c r="V283" s="74"/>
      <c r="W283" s="74">
        <f t="shared" si="259"/>
        <v>3966</v>
      </c>
      <c r="X283" s="74"/>
      <c r="Y283" s="74">
        <f t="shared" si="260"/>
        <v>3966</v>
      </c>
      <c r="Z283" s="74"/>
      <c r="AA283" s="74">
        <f t="shared" si="261"/>
        <v>3966</v>
      </c>
      <c r="AB283" s="52"/>
      <c r="AC283" s="74">
        <f t="shared" si="262"/>
        <v>3966</v>
      </c>
      <c r="AD283" s="74"/>
      <c r="AE283" s="130">
        <f t="shared" si="263"/>
        <v>3966</v>
      </c>
      <c r="AF283" s="74">
        <v>6000</v>
      </c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</row>
    <row r="284" spans="1:191" ht="30.75" thickBot="1" x14ac:dyDescent="0.25">
      <c r="A284" s="59"/>
      <c r="B284" s="60"/>
      <c r="C284" s="60"/>
      <c r="D284" s="60"/>
      <c r="E284" s="60"/>
      <c r="F284" s="61" t="s">
        <v>163</v>
      </c>
      <c r="G284" s="127" t="s">
        <v>164</v>
      </c>
      <c r="H284" s="63"/>
      <c r="I284" s="63"/>
      <c r="J284" s="63"/>
      <c r="K284" s="62">
        <f t="shared" si="254"/>
        <v>0</v>
      </c>
      <c r="L284" s="308">
        <v>0</v>
      </c>
      <c r="M284" s="37">
        <f t="shared" si="248"/>
        <v>0</v>
      </c>
      <c r="N284" s="63"/>
      <c r="O284" s="74">
        <f t="shared" si="255"/>
        <v>0</v>
      </c>
      <c r="P284" s="63"/>
      <c r="Q284" s="74">
        <f t="shared" si="256"/>
        <v>0</v>
      </c>
      <c r="R284" s="65"/>
      <c r="S284" s="74">
        <f t="shared" si="257"/>
        <v>0</v>
      </c>
      <c r="T284" s="65"/>
      <c r="U284" s="74">
        <f t="shared" si="258"/>
        <v>0</v>
      </c>
      <c r="V284" s="74"/>
      <c r="W284" s="74">
        <f t="shared" si="259"/>
        <v>0</v>
      </c>
      <c r="X284" s="74"/>
      <c r="Y284" s="74">
        <f t="shared" si="260"/>
        <v>0</v>
      </c>
      <c r="Z284" s="74"/>
      <c r="AA284" s="74">
        <f t="shared" si="261"/>
        <v>0</v>
      </c>
      <c r="AB284" s="52"/>
      <c r="AC284" s="74">
        <f t="shared" si="262"/>
        <v>0</v>
      </c>
      <c r="AD284" s="74"/>
      <c r="AE284" s="130">
        <f t="shared" si="263"/>
        <v>0</v>
      </c>
      <c r="AF284" s="7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</row>
    <row r="285" spans="1:191" ht="16.5" thickBot="1" x14ac:dyDescent="0.25">
      <c r="A285" s="40"/>
      <c r="B285" s="41"/>
      <c r="C285" s="41"/>
      <c r="D285" s="41" t="s">
        <v>117</v>
      </c>
      <c r="E285" s="41"/>
      <c r="F285" s="42"/>
      <c r="G285" s="124" t="s">
        <v>93</v>
      </c>
      <c r="H285" s="146">
        <f t="shared" ref="H285" si="264">H286+H297+H298+H302+H305+H306+H307+H308+H309+H310+H312+H313</f>
        <v>396800</v>
      </c>
      <c r="I285" s="115">
        <f t="shared" ref="I285:AE285" si="265">I286+I297+I298+I302+I305+I306+I307+I308+I309+I310+I312+I313</f>
        <v>215010</v>
      </c>
      <c r="J285" s="146">
        <f t="shared" si="265"/>
        <v>50330</v>
      </c>
      <c r="K285" s="115">
        <f t="shared" si="265"/>
        <v>265340</v>
      </c>
      <c r="L285" s="308">
        <f t="shared" si="239"/>
        <v>66.869959677419359</v>
      </c>
      <c r="M285" s="37">
        <f t="shared" si="248"/>
        <v>131460</v>
      </c>
      <c r="N285" s="146">
        <f t="shared" si="265"/>
        <v>0</v>
      </c>
      <c r="O285" s="115">
        <f t="shared" si="265"/>
        <v>130460</v>
      </c>
      <c r="P285" s="115">
        <f>P286+P297+P298+P302+P305+P306+P307+P308+P309+P310+P312+P313</f>
        <v>0</v>
      </c>
      <c r="Q285" s="115">
        <f t="shared" si="265"/>
        <v>130460</v>
      </c>
      <c r="R285" s="146">
        <f>R286+R297+R298+R302+R305+R306+R307+R308+R309+R310+R312+R313</f>
        <v>0</v>
      </c>
      <c r="S285" s="115">
        <f t="shared" si="265"/>
        <v>130460</v>
      </c>
      <c r="T285" s="146">
        <f>T286+T297+T298+T302+T305+T306+T307+T308+T309+T310+T312+T313</f>
        <v>0</v>
      </c>
      <c r="U285" s="115">
        <f t="shared" si="265"/>
        <v>130460</v>
      </c>
      <c r="V285" s="115">
        <f>V286+V297+V298+V302+V305+V306+V307+V308+V309+V310+V312+V313</f>
        <v>0</v>
      </c>
      <c r="W285" s="115">
        <f t="shared" si="265"/>
        <v>130460</v>
      </c>
      <c r="X285" s="115">
        <f>X286+X297+X298+X302+X305+X306+X307+X308+X309+X310+X312+X313</f>
        <v>0</v>
      </c>
      <c r="Y285" s="115">
        <f t="shared" si="265"/>
        <v>130460</v>
      </c>
      <c r="Z285" s="115">
        <f>Z286+Z297+Z298+Z302+Z305+Z306+Z307+Z308+Z309+Z310+Z312+Z313</f>
        <v>0</v>
      </c>
      <c r="AA285" s="115">
        <f t="shared" si="265"/>
        <v>130460</v>
      </c>
      <c r="AB285" s="115">
        <f>AB286+AB297+AB298+AB302+AB305+AB306+AB307+AB308+AB309+AB310+AB312+AB313</f>
        <v>0</v>
      </c>
      <c r="AC285" s="115">
        <f t="shared" si="265"/>
        <v>130460</v>
      </c>
      <c r="AD285" s="115">
        <f>AD286+AD297+AD298+AD302+AD305+AD306+AD307+AD308+AD309+AD310+AD312+AD313</f>
        <v>0</v>
      </c>
      <c r="AE285" s="116">
        <f t="shared" si="265"/>
        <v>130460</v>
      </c>
      <c r="AF285" s="115">
        <f>AF286+AF297+AF298+AF302+AF305+AF306+AF307+AF308+AF309+AF310+AF312+AF313</f>
        <v>263000</v>
      </c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</row>
    <row r="286" spans="1:191" ht="16.5" thickBot="1" x14ac:dyDescent="0.25">
      <c r="A286" s="40"/>
      <c r="B286" s="41"/>
      <c r="C286" s="41"/>
      <c r="D286" s="41"/>
      <c r="E286" s="41" t="s">
        <v>37</v>
      </c>
      <c r="F286" s="42"/>
      <c r="G286" s="114" t="s">
        <v>165</v>
      </c>
      <c r="H286" s="146">
        <f t="shared" ref="H286" si="266">SUM(H287:H296)</f>
        <v>234800</v>
      </c>
      <c r="I286" s="115">
        <f t="shared" ref="I286:AE286" si="267">SUM(I287:I296)</f>
        <v>145663</v>
      </c>
      <c r="J286" s="146">
        <f t="shared" si="267"/>
        <v>37789</v>
      </c>
      <c r="K286" s="115">
        <f t="shared" si="267"/>
        <v>183452</v>
      </c>
      <c r="L286" s="308">
        <f t="shared" si="239"/>
        <v>78.131175468483818</v>
      </c>
      <c r="M286" s="37">
        <f t="shared" si="248"/>
        <v>51348</v>
      </c>
      <c r="N286" s="146">
        <f t="shared" si="267"/>
        <v>0</v>
      </c>
      <c r="O286" s="115">
        <f t="shared" si="267"/>
        <v>51348</v>
      </c>
      <c r="P286" s="115">
        <f>SUM(P287:P296)</f>
        <v>0</v>
      </c>
      <c r="Q286" s="115">
        <f t="shared" si="267"/>
        <v>51348</v>
      </c>
      <c r="R286" s="146">
        <f>SUM(R287:R296)</f>
        <v>0</v>
      </c>
      <c r="S286" s="115">
        <f t="shared" si="267"/>
        <v>51348</v>
      </c>
      <c r="T286" s="146">
        <f>SUM(T287:T296)</f>
        <v>0</v>
      </c>
      <c r="U286" s="115">
        <f t="shared" si="267"/>
        <v>51348</v>
      </c>
      <c r="V286" s="115">
        <f>SUM(V287:V296)</f>
        <v>0</v>
      </c>
      <c r="W286" s="115">
        <f t="shared" si="267"/>
        <v>51348</v>
      </c>
      <c r="X286" s="115">
        <f>SUM(X287:X296)</f>
        <v>0</v>
      </c>
      <c r="Y286" s="115">
        <f t="shared" si="267"/>
        <v>51348</v>
      </c>
      <c r="Z286" s="115">
        <f>SUM(Z287:Z296)</f>
        <v>0</v>
      </c>
      <c r="AA286" s="115">
        <f t="shared" si="267"/>
        <v>51348</v>
      </c>
      <c r="AB286" s="115">
        <f>SUM(AB287:AB296)</f>
        <v>0</v>
      </c>
      <c r="AC286" s="115">
        <f t="shared" si="267"/>
        <v>51348</v>
      </c>
      <c r="AD286" s="115">
        <f>SUM(AD287:AD296)</f>
        <v>0</v>
      </c>
      <c r="AE286" s="116">
        <f t="shared" si="267"/>
        <v>51348</v>
      </c>
      <c r="AF286" s="115">
        <f>SUM(AF287:AF296)</f>
        <v>53000</v>
      </c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</row>
    <row r="287" spans="1:191" ht="16.5" thickBot="1" x14ac:dyDescent="0.25">
      <c r="A287" s="59"/>
      <c r="B287" s="60"/>
      <c r="C287" s="60"/>
      <c r="D287" s="60"/>
      <c r="E287" s="60"/>
      <c r="F287" s="61" t="s">
        <v>37</v>
      </c>
      <c r="G287" s="127" t="s">
        <v>166</v>
      </c>
      <c r="H287" s="63">
        <f>3000+3000</f>
        <v>6000</v>
      </c>
      <c r="I287" s="63">
        <v>1998</v>
      </c>
      <c r="J287" s="63">
        <v>1972</v>
      </c>
      <c r="K287" s="62">
        <f t="shared" ref="K287:K292" si="268">I287+J287</f>
        <v>3970</v>
      </c>
      <c r="L287" s="308">
        <f t="shared" si="239"/>
        <v>66.166666666666657</v>
      </c>
      <c r="M287" s="37">
        <f t="shared" si="248"/>
        <v>2030</v>
      </c>
      <c r="N287" s="63"/>
      <c r="O287" s="74">
        <f t="shared" ref="O287:O297" si="269">M287+N287</f>
        <v>2030</v>
      </c>
      <c r="P287" s="63"/>
      <c r="Q287" s="74">
        <f t="shared" ref="Q287:Q292" si="270">O287+P287</f>
        <v>2030</v>
      </c>
      <c r="R287" s="65"/>
      <c r="S287" s="74">
        <f t="shared" ref="S287:S292" si="271">R287+Q287</f>
        <v>2030</v>
      </c>
      <c r="T287" s="65"/>
      <c r="U287" s="74">
        <f t="shared" ref="U287:U292" si="272">S287+T287</f>
        <v>2030</v>
      </c>
      <c r="V287" s="74"/>
      <c r="W287" s="74">
        <f t="shared" ref="W287:W292" si="273">U287+V287</f>
        <v>2030</v>
      </c>
      <c r="X287" s="74"/>
      <c r="Y287" s="74">
        <f t="shared" ref="Y287:Y292" si="274">W287+X287</f>
        <v>2030</v>
      </c>
      <c r="Z287" s="74"/>
      <c r="AA287" s="74">
        <f t="shared" ref="AA287:AA292" si="275">Y287+Z287</f>
        <v>2030</v>
      </c>
      <c r="AB287" s="52"/>
      <c r="AC287" s="74">
        <f t="shared" ref="AC287:AC292" si="276">AA287+AB287</f>
        <v>2030</v>
      </c>
      <c r="AD287" s="74"/>
      <c r="AE287" s="130">
        <f t="shared" ref="AE287:AE292" si="277">AC287+AD287</f>
        <v>2030</v>
      </c>
      <c r="AF287" s="74">
        <v>3000</v>
      </c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</row>
    <row r="288" spans="1:191" ht="16.5" thickBot="1" x14ac:dyDescent="0.25">
      <c r="A288" s="59"/>
      <c r="B288" s="60"/>
      <c r="C288" s="60"/>
      <c r="D288" s="60"/>
      <c r="E288" s="60"/>
      <c r="F288" s="61" t="s">
        <v>35</v>
      </c>
      <c r="G288" s="127" t="s">
        <v>167</v>
      </c>
      <c r="H288" s="63">
        <f>1000+2000</f>
        <v>3000</v>
      </c>
      <c r="I288" s="63">
        <v>1993</v>
      </c>
      <c r="J288" s="63">
        <v>0</v>
      </c>
      <c r="K288" s="62">
        <f t="shared" si="268"/>
        <v>1993</v>
      </c>
      <c r="L288" s="308">
        <f t="shared" si="239"/>
        <v>66.433333333333337</v>
      </c>
      <c r="M288" s="37">
        <f t="shared" si="248"/>
        <v>1007</v>
      </c>
      <c r="N288" s="63"/>
      <c r="O288" s="74">
        <f t="shared" si="269"/>
        <v>1007</v>
      </c>
      <c r="P288" s="63"/>
      <c r="Q288" s="74">
        <f t="shared" si="270"/>
        <v>1007</v>
      </c>
      <c r="R288" s="65"/>
      <c r="S288" s="74">
        <f t="shared" si="271"/>
        <v>1007</v>
      </c>
      <c r="T288" s="65"/>
      <c r="U288" s="74">
        <f t="shared" si="272"/>
        <v>1007</v>
      </c>
      <c r="V288" s="74"/>
      <c r="W288" s="74">
        <f t="shared" si="273"/>
        <v>1007</v>
      </c>
      <c r="X288" s="74"/>
      <c r="Y288" s="74">
        <f t="shared" si="274"/>
        <v>1007</v>
      </c>
      <c r="Z288" s="74"/>
      <c r="AA288" s="74">
        <f t="shared" si="275"/>
        <v>1007</v>
      </c>
      <c r="AB288" s="52"/>
      <c r="AC288" s="74">
        <f t="shared" si="276"/>
        <v>1007</v>
      </c>
      <c r="AD288" s="74"/>
      <c r="AE288" s="130">
        <f t="shared" si="277"/>
        <v>1007</v>
      </c>
      <c r="AF288" s="7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</row>
    <row r="289" spans="1:191" ht="16.5" thickBot="1" x14ac:dyDescent="0.25">
      <c r="A289" s="59"/>
      <c r="B289" s="60"/>
      <c r="C289" s="60"/>
      <c r="D289" s="60"/>
      <c r="E289" s="60"/>
      <c r="F289" s="61" t="s">
        <v>54</v>
      </c>
      <c r="G289" s="127" t="s">
        <v>247</v>
      </c>
      <c r="H289" s="63">
        <f>29500+15000</f>
        <v>44500</v>
      </c>
      <c r="I289" s="63">
        <v>37704</v>
      </c>
      <c r="J289" s="63">
        <v>3341</v>
      </c>
      <c r="K289" s="62">
        <f t="shared" si="268"/>
        <v>41045</v>
      </c>
      <c r="L289" s="308">
        <f t="shared" si="239"/>
        <v>92.235955056179776</v>
      </c>
      <c r="M289" s="37">
        <f t="shared" si="248"/>
        <v>3455</v>
      </c>
      <c r="N289" s="63"/>
      <c r="O289" s="74">
        <f t="shared" si="269"/>
        <v>3455</v>
      </c>
      <c r="P289" s="63"/>
      <c r="Q289" s="74">
        <f t="shared" si="270"/>
        <v>3455</v>
      </c>
      <c r="R289" s="65"/>
      <c r="S289" s="74">
        <f t="shared" si="271"/>
        <v>3455</v>
      </c>
      <c r="T289" s="65"/>
      <c r="U289" s="74">
        <f t="shared" si="272"/>
        <v>3455</v>
      </c>
      <c r="V289" s="74"/>
      <c r="W289" s="74">
        <f t="shared" si="273"/>
        <v>3455</v>
      </c>
      <c r="X289" s="74"/>
      <c r="Y289" s="74">
        <f t="shared" si="274"/>
        <v>3455</v>
      </c>
      <c r="Z289" s="74"/>
      <c r="AA289" s="74">
        <f t="shared" si="275"/>
        <v>3455</v>
      </c>
      <c r="AB289" s="52"/>
      <c r="AC289" s="74">
        <f t="shared" si="276"/>
        <v>3455</v>
      </c>
      <c r="AD289" s="74"/>
      <c r="AE289" s="130">
        <f t="shared" si="277"/>
        <v>3455</v>
      </c>
      <c r="AF289" s="74">
        <v>18000</v>
      </c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</row>
    <row r="290" spans="1:191" ht="16.5" thickBot="1" x14ac:dyDescent="0.25">
      <c r="A290" s="59"/>
      <c r="B290" s="60"/>
      <c r="C290" s="60"/>
      <c r="D290" s="60"/>
      <c r="E290" s="60"/>
      <c r="F290" s="61" t="s">
        <v>24</v>
      </c>
      <c r="G290" s="127" t="s">
        <v>169</v>
      </c>
      <c r="H290" s="63">
        <f>1800+1000</f>
        <v>2800</v>
      </c>
      <c r="I290" s="63">
        <v>1374</v>
      </c>
      <c r="J290" s="63">
        <v>332</v>
      </c>
      <c r="K290" s="62">
        <f t="shared" si="268"/>
        <v>1706</v>
      </c>
      <c r="L290" s="308">
        <f t="shared" si="239"/>
        <v>60.928571428571431</v>
      </c>
      <c r="M290" s="37">
        <f t="shared" si="248"/>
        <v>1094</v>
      </c>
      <c r="N290" s="63"/>
      <c r="O290" s="74">
        <f t="shared" si="269"/>
        <v>1094</v>
      </c>
      <c r="P290" s="63"/>
      <c r="Q290" s="74">
        <f t="shared" si="270"/>
        <v>1094</v>
      </c>
      <c r="R290" s="65"/>
      <c r="S290" s="74">
        <f t="shared" si="271"/>
        <v>1094</v>
      </c>
      <c r="T290" s="65"/>
      <c r="U290" s="74">
        <f t="shared" si="272"/>
        <v>1094</v>
      </c>
      <c r="V290" s="74"/>
      <c r="W290" s="74">
        <f t="shared" si="273"/>
        <v>1094</v>
      </c>
      <c r="X290" s="74"/>
      <c r="Y290" s="74">
        <f t="shared" si="274"/>
        <v>1094</v>
      </c>
      <c r="Z290" s="74"/>
      <c r="AA290" s="74">
        <f t="shared" si="275"/>
        <v>1094</v>
      </c>
      <c r="AB290" s="52"/>
      <c r="AC290" s="74">
        <f t="shared" si="276"/>
        <v>1094</v>
      </c>
      <c r="AD290" s="74"/>
      <c r="AE290" s="130">
        <f t="shared" si="277"/>
        <v>1094</v>
      </c>
      <c r="AF290" s="74">
        <v>1000</v>
      </c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</row>
    <row r="291" spans="1:191" ht="16.5" thickBot="1" x14ac:dyDescent="0.25">
      <c r="A291" s="59"/>
      <c r="B291" s="60"/>
      <c r="C291" s="60"/>
      <c r="D291" s="60"/>
      <c r="E291" s="60"/>
      <c r="F291" s="61" t="s">
        <v>172</v>
      </c>
      <c r="G291" s="127" t="s">
        <v>209</v>
      </c>
      <c r="H291" s="63">
        <f>3000+3000</f>
        <v>6000</v>
      </c>
      <c r="I291" s="63">
        <v>5592</v>
      </c>
      <c r="J291" s="63">
        <v>0</v>
      </c>
      <c r="K291" s="62">
        <f t="shared" si="268"/>
        <v>5592</v>
      </c>
      <c r="L291" s="308">
        <f t="shared" si="239"/>
        <v>93.2</v>
      </c>
      <c r="M291" s="37">
        <f t="shared" si="248"/>
        <v>408</v>
      </c>
      <c r="N291" s="63"/>
      <c r="O291" s="74">
        <f t="shared" si="269"/>
        <v>408</v>
      </c>
      <c r="P291" s="63"/>
      <c r="Q291" s="74">
        <f t="shared" si="270"/>
        <v>408</v>
      </c>
      <c r="R291" s="65"/>
      <c r="S291" s="74">
        <f t="shared" si="271"/>
        <v>408</v>
      </c>
      <c r="T291" s="65"/>
      <c r="U291" s="74">
        <f t="shared" si="272"/>
        <v>408</v>
      </c>
      <c r="V291" s="74"/>
      <c r="W291" s="74">
        <f t="shared" si="273"/>
        <v>408</v>
      </c>
      <c r="X291" s="74"/>
      <c r="Y291" s="74">
        <f t="shared" si="274"/>
        <v>408</v>
      </c>
      <c r="Z291" s="74"/>
      <c r="AA291" s="74">
        <f t="shared" si="275"/>
        <v>408</v>
      </c>
      <c r="AB291" s="52"/>
      <c r="AC291" s="74">
        <f t="shared" si="276"/>
        <v>408</v>
      </c>
      <c r="AD291" s="74"/>
      <c r="AE291" s="130">
        <f t="shared" si="277"/>
        <v>408</v>
      </c>
      <c r="AF291" s="74">
        <v>2000</v>
      </c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</row>
    <row r="292" spans="1:191" ht="16.5" thickBot="1" x14ac:dyDescent="0.25">
      <c r="A292" s="59"/>
      <c r="B292" s="60"/>
      <c r="C292" s="60"/>
      <c r="D292" s="60"/>
      <c r="E292" s="60"/>
      <c r="F292" s="61" t="s">
        <v>39</v>
      </c>
      <c r="G292" s="127" t="s">
        <v>210</v>
      </c>
      <c r="H292" s="63">
        <f>3000+4000</f>
        <v>7000</v>
      </c>
      <c r="I292" s="63">
        <v>4498</v>
      </c>
      <c r="J292" s="63">
        <v>0</v>
      </c>
      <c r="K292" s="62">
        <f t="shared" si="268"/>
        <v>4498</v>
      </c>
      <c r="L292" s="308">
        <f t="shared" si="239"/>
        <v>64.257142857142853</v>
      </c>
      <c r="M292" s="37">
        <f t="shared" si="248"/>
        <v>2502</v>
      </c>
      <c r="N292" s="63"/>
      <c r="O292" s="74">
        <f t="shared" si="269"/>
        <v>2502</v>
      </c>
      <c r="P292" s="63"/>
      <c r="Q292" s="74">
        <f t="shared" si="270"/>
        <v>2502</v>
      </c>
      <c r="R292" s="65"/>
      <c r="S292" s="74">
        <f t="shared" si="271"/>
        <v>2502</v>
      </c>
      <c r="T292" s="65"/>
      <c r="U292" s="74">
        <f t="shared" si="272"/>
        <v>2502</v>
      </c>
      <c r="V292" s="74"/>
      <c r="W292" s="74">
        <f t="shared" si="273"/>
        <v>2502</v>
      </c>
      <c r="X292" s="74"/>
      <c r="Y292" s="74">
        <f t="shared" si="274"/>
        <v>2502</v>
      </c>
      <c r="Z292" s="74"/>
      <c r="AA292" s="74">
        <f t="shared" si="275"/>
        <v>2502</v>
      </c>
      <c r="AB292" s="52"/>
      <c r="AC292" s="74">
        <f t="shared" si="276"/>
        <v>2502</v>
      </c>
      <c r="AD292" s="74"/>
      <c r="AE292" s="130">
        <f t="shared" si="277"/>
        <v>2502</v>
      </c>
      <c r="AF292" s="7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</row>
    <row r="293" spans="1:191" ht="16.5" thickBot="1" x14ac:dyDescent="0.25">
      <c r="A293" s="59"/>
      <c r="B293" s="60"/>
      <c r="C293" s="60"/>
      <c r="D293" s="60"/>
      <c r="E293" s="60"/>
      <c r="F293" s="61"/>
      <c r="G293" s="127" t="s">
        <v>211</v>
      </c>
      <c r="H293" s="63"/>
      <c r="I293" s="63"/>
      <c r="J293" s="63"/>
      <c r="K293" s="62"/>
      <c r="L293" s="308"/>
      <c r="M293" s="37">
        <f t="shared" si="248"/>
        <v>0</v>
      </c>
      <c r="N293" s="63"/>
      <c r="O293" s="74">
        <f t="shared" si="269"/>
        <v>0</v>
      </c>
      <c r="P293" s="63"/>
      <c r="Q293" s="74"/>
      <c r="R293" s="65"/>
      <c r="S293" s="74"/>
      <c r="T293" s="65"/>
      <c r="U293" s="74"/>
      <c r="V293" s="74"/>
      <c r="W293" s="74"/>
      <c r="X293" s="74"/>
      <c r="Y293" s="74"/>
      <c r="Z293" s="74"/>
      <c r="AA293" s="74"/>
      <c r="AB293" s="52"/>
      <c r="AC293" s="74"/>
      <c r="AD293" s="74"/>
      <c r="AE293" s="130"/>
      <c r="AF293" s="7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</row>
    <row r="294" spans="1:191" ht="16.5" thickBot="1" x14ac:dyDescent="0.25">
      <c r="A294" s="59"/>
      <c r="B294" s="60"/>
      <c r="C294" s="60"/>
      <c r="D294" s="60"/>
      <c r="E294" s="60"/>
      <c r="F294" s="61" t="s">
        <v>145</v>
      </c>
      <c r="G294" s="127" t="s">
        <v>212</v>
      </c>
      <c r="H294" s="63">
        <f>11500+10000</f>
        <v>21500</v>
      </c>
      <c r="I294" s="63">
        <v>16299</v>
      </c>
      <c r="J294" s="63">
        <v>4152</v>
      </c>
      <c r="K294" s="62">
        <f>I294+J294</f>
        <v>20451</v>
      </c>
      <c r="L294" s="308">
        <f t="shared" si="239"/>
        <v>95.120930232558138</v>
      </c>
      <c r="M294" s="37">
        <f t="shared" si="248"/>
        <v>1049</v>
      </c>
      <c r="N294" s="63"/>
      <c r="O294" s="74">
        <f t="shared" si="269"/>
        <v>1049</v>
      </c>
      <c r="P294" s="63"/>
      <c r="Q294" s="74">
        <f>O294+P294</f>
        <v>1049</v>
      </c>
      <c r="R294" s="65"/>
      <c r="S294" s="74">
        <f>R294+Q294</f>
        <v>1049</v>
      </c>
      <c r="T294" s="65"/>
      <c r="U294" s="74">
        <f>S294+T294</f>
        <v>1049</v>
      </c>
      <c r="V294" s="74"/>
      <c r="W294" s="74">
        <f>U294+V294</f>
        <v>1049</v>
      </c>
      <c r="X294" s="74"/>
      <c r="Y294" s="74">
        <f>W294+X294</f>
        <v>1049</v>
      </c>
      <c r="Z294" s="74"/>
      <c r="AA294" s="74">
        <f>Y294+Z294</f>
        <v>1049</v>
      </c>
      <c r="AB294" s="52"/>
      <c r="AC294" s="74">
        <f>AA294+AB294</f>
        <v>1049</v>
      </c>
      <c r="AD294" s="74"/>
      <c r="AE294" s="130">
        <f>AC294+AD294</f>
        <v>1049</v>
      </c>
      <c r="AF294" s="74">
        <v>7000</v>
      </c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</row>
    <row r="295" spans="1:191" ht="16.5" thickBot="1" x14ac:dyDescent="0.25">
      <c r="A295" s="59"/>
      <c r="B295" s="60"/>
      <c r="C295" s="60"/>
      <c r="D295" s="60"/>
      <c r="E295" s="60"/>
      <c r="F295" s="61" t="s">
        <v>147</v>
      </c>
      <c r="G295" s="127" t="s">
        <v>170</v>
      </c>
      <c r="H295" s="63">
        <f>65000+65000</f>
        <v>130000</v>
      </c>
      <c r="I295" s="63">
        <v>69120</v>
      </c>
      <c r="J295" s="63">
        <v>27769</v>
      </c>
      <c r="K295" s="62">
        <f>I295+J295</f>
        <v>96889</v>
      </c>
      <c r="L295" s="308">
        <f t="shared" si="239"/>
        <v>74.53</v>
      </c>
      <c r="M295" s="37">
        <f t="shared" si="248"/>
        <v>33111</v>
      </c>
      <c r="N295" s="63"/>
      <c r="O295" s="74">
        <f t="shared" si="269"/>
        <v>33111</v>
      </c>
      <c r="P295" s="63"/>
      <c r="Q295" s="74">
        <f>O295+P295</f>
        <v>33111</v>
      </c>
      <c r="R295" s="65"/>
      <c r="S295" s="74">
        <f>R295+Q295</f>
        <v>33111</v>
      </c>
      <c r="T295" s="65"/>
      <c r="U295" s="74">
        <f>S295+T295</f>
        <v>33111</v>
      </c>
      <c r="V295" s="74"/>
      <c r="W295" s="74">
        <f>U295+V295</f>
        <v>33111</v>
      </c>
      <c r="X295" s="74"/>
      <c r="Y295" s="74">
        <f>W295+X295</f>
        <v>33111</v>
      </c>
      <c r="Z295" s="74"/>
      <c r="AA295" s="74">
        <f>Y295+Z295</f>
        <v>33111</v>
      </c>
      <c r="AB295" s="52"/>
      <c r="AC295" s="74">
        <f>AA295+AB295</f>
        <v>33111</v>
      </c>
      <c r="AD295" s="74"/>
      <c r="AE295" s="130">
        <f>AC295+AD295</f>
        <v>33111</v>
      </c>
      <c r="AF295" s="74">
        <v>17000</v>
      </c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</row>
    <row r="296" spans="1:191" ht="30.75" thickBot="1" x14ac:dyDescent="0.25">
      <c r="A296" s="59"/>
      <c r="B296" s="60"/>
      <c r="C296" s="60"/>
      <c r="D296" s="60"/>
      <c r="E296" s="60"/>
      <c r="F296" s="61" t="s">
        <v>118</v>
      </c>
      <c r="G296" s="127" t="s">
        <v>171</v>
      </c>
      <c r="H296" s="63">
        <f>8000+6000</f>
        <v>14000</v>
      </c>
      <c r="I296" s="63">
        <v>7085</v>
      </c>
      <c r="J296" s="63">
        <v>223</v>
      </c>
      <c r="K296" s="62">
        <f>I296+J296</f>
        <v>7308</v>
      </c>
      <c r="L296" s="308">
        <f t="shared" si="239"/>
        <v>52.2</v>
      </c>
      <c r="M296" s="37">
        <f t="shared" si="248"/>
        <v>6692</v>
      </c>
      <c r="N296" s="63"/>
      <c r="O296" s="74">
        <f t="shared" si="269"/>
        <v>6692</v>
      </c>
      <c r="P296" s="63"/>
      <c r="Q296" s="74">
        <f>O296+P296</f>
        <v>6692</v>
      </c>
      <c r="R296" s="65"/>
      <c r="S296" s="74">
        <f>R296+Q296</f>
        <v>6692</v>
      </c>
      <c r="T296" s="65"/>
      <c r="U296" s="74">
        <f>S296+T296</f>
        <v>6692</v>
      </c>
      <c r="V296" s="74"/>
      <c r="W296" s="74">
        <f>U296+V296</f>
        <v>6692</v>
      </c>
      <c r="X296" s="74"/>
      <c r="Y296" s="74">
        <f>W296+X296</f>
        <v>6692</v>
      </c>
      <c r="Z296" s="74"/>
      <c r="AA296" s="74">
        <f>Y296+Z296</f>
        <v>6692</v>
      </c>
      <c r="AB296" s="52"/>
      <c r="AC296" s="74">
        <f>AA296+AB296</f>
        <v>6692</v>
      </c>
      <c r="AD296" s="74"/>
      <c r="AE296" s="130">
        <f>AC296+AD296</f>
        <v>6692</v>
      </c>
      <c r="AF296" s="74">
        <v>5000</v>
      </c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</row>
    <row r="297" spans="1:191" ht="16.5" thickBot="1" x14ac:dyDescent="0.25">
      <c r="A297" s="59"/>
      <c r="B297" s="60"/>
      <c r="C297" s="60"/>
      <c r="D297" s="60"/>
      <c r="E297" s="60" t="s">
        <v>35</v>
      </c>
      <c r="F297" s="61"/>
      <c r="G297" s="127" t="s">
        <v>213</v>
      </c>
      <c r="H297" s="63">
        <f>5000+50000</f>
        <v>55000</v>
      </c>
      <c r="I297" s="63"/>
      <c r="J297" s="63"/>
      <c r="K297" s="62">
        <f>I297+J297</f>
        <v>0</v>
      </c>
      <c r="L297" s="308">
        <f t="shared" si="239"/>
        <v>0</v>
      </c>
      <c r="M297" s="37">
        <f t="shared" si="248"/>
        <v>55000</v>
      </c>
      <c r="N297" s="63"/>
      <c r="O297" s="74">
        <f t="shared" si="269"/>
        <v>55000</v>
      </c>
      <c r="P297" s="63"/>
      <c r="Q297" s="74">
        <f>O297+P297</f>
        <v>55000</v>
      </c>
      <c r="R297" s="65"/>
      <c r="S297" s="74">
        <f>R297+Q297</f>
        <v>55000</v>
      </c>
      <c r="T297" s="65"/>
      <c r="U297" s="74">
        <f>S297+T297</f>
        <v>55000</v>
      </c>
      <c r="V297" s="74"/>
      <c r="W297" s="74">
        <f>U297+V297</f>
        <v>55000</v>
      </c>
      <c r="X297" s="74"/>
      <c r="Y297" s="74">
        <f>W297+X297</f>
        <v>55000</v>
      </c>
      <c r="Z297" s="74"/>
      <c r="AA297" s="74">
        <f>Y297+Z297</f>
        <v>55000</v>
      </c>
      <c r="AB297" s="52"/>
      <c r="AC297" s="74">
        <f>AA297+AB297</f>
        <v>55000</v>
      </c>
      <c r="AD297" s="74"/>
      <c r="AE297" s="130">
        <f>AC297+AD297</f>
        <v>55000</v>
      </c>
      <c r="AF297" s="7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</row>
    <row r="298" spans="1:191" ht="16.5" thickBot="1" x14ac:dyDescent="0.25">
      <c r="A298" s="40"/>
      <c r="B298" s="41"/>
      <c r="C298" s="41"/>
      <c r="D298" s="41"/>
      <c r="E298" s="41" t="s">
        <v>172</v>
      </c>
      <c r="F298" s="42"/>
      <c r="G298" s="114" t="s">
        <v>173</v>
      </c>
      <c r="H298" s="146">
        <f t="shared" ref="H298" si="278">H299+H300+H301</f>
        <v>2000</v>
      </c>
      <c r="I298" s="115">
        <f t="shared" ref="I298:O298" si="279">I299+I300+I301</f>
        <v>0</v>
      </c>
      <c r="J298" s="146">
        <f>J299+J300+J301</f>
        <v>0</v>
      </c>
      <c r="K298" s="115">
        <f t="shared" si="279"/>
        <v>0</v>
      </c>
      <c r="L298" s="308">
        <f t="shared" si="239"/>
        <v>0</v>
      </c>
      <c r="M298" s="37">
        <f t="shared" si="248"/>
        <v>2000</v>
      </c>
      <c r="N298" s="146">
        <f>N299+N300+N301</f>
        <v>0</v>
      </c>
      <c r="O298" s="115">
        <f t="shared" si="279"/>
        <v>2000</v>
      </c>
      <c r="P298" s="115">
        <f>P299+P300+P301</f>
        <v>0</v>
      </c>
      <c r="Q298" s="115">
        <f t="shared" ref="Q298:AE298" si="280">Q299+Q300+Q301</f>
        <v>2000</v>
      </c>
      <c r="R298" s="146">
        <f>R299+R300+R301</f>
        <v>0</v>
      </c>
      <c r="S298" s="115">
        <f t="shared" si="280"/>
        <v>2000</v>
      </c>
      <c r="T298" s="146">
        <f>T299+T300+T301</f>
        <v>0</v>
      </c>
      <c r="U298" s="115">
        <f t="shared" si="280"/>
        <v>2000</v>
      </c>
      <c r="V298" s="115">
        <f>V299+V300+V301</f>
        <v>0</v>
      </c>
      <c r="W298" s="115">
        <f t="shared" si="280"/>
        <v>2000</v>
      </c>
      <c r="X298" s="115">
        <f>X299+X300+X301</f>
        <v>0</v>
      </c>
      <c r="Y298" s="115">
        <f t="shared" si="280"/>
        <v>2000</v>
      </c>
      <c r="Z298" s="115">
        <f>Z299+Z300+Z301</f>
        <v>0</v>
      </c>
      <c r="AA298" s="115">
        <f t="shared" si="280"/>
        <v>2000</v>
      </c>
      <c r="AB298" s="115">
        <f>AB299+AB300+AB301</f>
        <v>0</v>
      </c>
      <c r="AC298" s="115">
        <f t="shared" si="280"/>
        <v>2000</v>
      </c>
      <c r="AD298" s="115">
        <f>AD299+AD300+AD301</f>
        <v>0</v>
      </c>
      <c r="AE298" s="116">
        <f t="shared" si="280"/>
        <v>2000</v>
      </c>
      <c r="AF298" s="115">
        <f>AF299+AF300+AF301</f>
        <v>0</v>
      </c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</row>
    <row r="299" spans="1:191" ht="16.5" thickBot="1" x14ac:dyDescent="0.25">
      <c r="A299" s="59"/>
      <c r="B299" s="60"/>
      <c r="C299" s="60"/>
      <c r="D299" s="60"/>
      <c r="E299" s="60"/>
      <c r="F299" s="61"/>
      <c r="G299" s="127" t="s">
        <v>174</v>
      </c>
      <c r="H299" s="63"/>
      <c r="I299" s="145"/>
      <c r="J299" s="63"/>
      <c r="K299" s="62"/>
      <c r="L299" s="308">
        <v>0</v>
      </c>
      <c r="M299" s="37">
        <f t="shared" si="248"/>
        <v>0</v>
      </c>
      <c r="N299" s="63"/>
      <c r="O299" s="74"/>
      <c r="P299" s="145"/>
      <c r="Q299" s="74"/>
      <c r="R299" s="65"/>
      <c r="S299" s="74"/>
      <c r="T299" s="65"/>
      <c r="U299" s="74"/>
      <c r="V299" s="74"/>
      <c r="W299" s="74"/>
      <c r="X299" s="74"/>
      <c r="Y299" s="74"/>
      <c r="Z299" s="74"/>
      <c r="AA299" s="74"/>
      <c r="AB299" s="52"/>
      <c r="AC299" s="74"/>
      <c r="AD299" s="74"/>
      <c r="AE299" s="130"/>
      <c r="AF299" s="7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</row>
    <row r="300" spans="1:191" ht="16.5" thickBot="1" x14ac:dyDescent="0.25">
      <c r="A300" s="59"/>
      <c r="B300" s="60"/>
      <c r="C300" s="60"/>
      <c r="D300" s="60"/>
      <c r="E300" s="60"/>
      <c r="F300" s="61"/>
      <c r="G300" s="127" t="s">
        <v>175</v>
      </c>
      <c r="H300" s="63"/>
      <c r="I300" s="145"/>
      <c r="J300" s="63"/>
      <c r="K300" s="62"/>
      <c r="L300" s="308">
        <v>0</v>
      </c>
      <c r="M300" s="37">
        <f t="shared" si="248"/>
        <v>0</v>
      </c>
      <c r="N300" s="63"/>
      <c r="O300" s="74"/>
      <c r="P300" s="145"/>
      <c r="Q300" s="74"/>
      <c r="R300" s="65"/>
      <c r="S300" s="74"/>
      <c r="T300" s="65"/>
      <c r="U300" s="74"/>
      <c r="V300" s="74"/>
      <c r="W300" s="74"/>
      <c r="X300" s="74"/>
      <c r="Y300" s="74"/>
      <c r="Z300" s="74"/>
      <c r="AA300" s="74"/>
      <c r="AB300" s="52"/>
      <c r="AC300" s="74"/>
      <c r="AD300" s="74"/>
      <c r="AE300" s="130"/>
      <c r="AF300" s="7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</row>
    <row r="301" spans="1:191" ht="16.5" thickBot="1" x14ac:dyDescent="0.25">
      <c r="A301" s="59"/>
      <c r="B301" s="60"/>
      <c r="C301" s="60"/>
      <c r="D301" s="60"/>
      <c r="E301" s="60"/>
      <c r="F301" s="61" t="s">
        <v>118</v>
      </c>
      <c r="G301" s="127" t="s">
        <v>176</v>
      </c>
      <c r="H301" s="63">
        <f>2000</f>
        <v>2000</v>
      </c>
      <c r="I301" s="145"/>
      <c r="J301" s="63"/>
      <c r="K301" s="62">
        <f>I301+J301</f>
        <v>0</v>
      </c>
      <c r="L301" s="308">
        <f t="shared" si="239"/>
        <v>0</v>
      </c>
      <c r="M301" s="37">
        <f t="shared" si="248"/>
        <v>2000</v>
      </c>
      <c r="N301" s="63"/>
      <c r="O301" s="74">
        <f>M301+N301</f>
        <v>2000</v>
      </c>
      <c r="P301" s="63"/>
      <c r="Q301" s="74">
        <f>O301+P301</f>
        <v>2000</v>
      </c>
      <c r="R301" s="65"/>
      <c r="S301" s="74">
        <f>R301+Q301</f>
        <v>2000</v>
      </c>
      <c r="T301" s="65"/>
      <c r="U301" s="74">
        <f>S301+T301</f>
        <v>2000</v>
      </c>
      <c r="V301" s="74"/>
      <c r="W301" s="74">
        <f>U301+V301</f>
        <v>2000</v>
      </c>
      <c r="X301" s="74"/>
      <c r="Y301" s="74">
        <f>W301+X301</f>
        <v>2000</v>
      </c>
      <c r="Z301" s="74"/>
      <c r="AA301" s="74">
        <f>Y301+Z301</f>
        <v>2000</v>
      </c>
      <c r="AB301" s="52"/>
      <c r="AC301" s="74">
        <f>AA301+AB301</f>
        <v>2000</v>
      </c>
      <c r="AD301" s="74"/>
      <c r="AE301" s="130">
        <f>AC301+AD301</f>
        <v>2000</v>
      </c>
      <c r="AF301" s="7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</row>
    <row r="302" spans="1:191" ht="16.5" thickBot="1" x14ac:dyDescent="0.25">
      <c r="A302" s="40"/>
      <c r="B302" s="41"/>
      <c r="C302" s="41"/>
      <c r="D302" s="41"/>
      <c r="E302" s="41" t="s">
        <v>39</v>
      </c>
      <c r="F302" s="42"/>
      <c r="G302" s="114" t="s">
        <v>214</v>
      </c>
      <c r="H302" s="146">
        <f t="shared" ref="H302" si="281">H303+H304</f>
        <v>6000</v>
      </c>
      <c r="I302" s="115">
        <f t="shared" ref="I302:AE302" si="282">I303+I304</f>
        <v>2915</v>
      </c>
      <c r="J302" s="146">
        <f t="shared" si="282"/>
        <v>181</v>
      </c>
      <c r="K302" s="115">
        <f t="shared" si="282"/>
        <v>3096</v>
      </c>
      <c r="L302" s="308">
        <f t="shared" si="239"/>
        <v>51.6</v>
      </c>
      <c r="M302" s="37">
        <f t="shared" si="248"/>
        <v>2904</v>
      </c>
      <c r="N302" s="146">
        <f t="shared" si="282"/>
        <v>0</v>
      </c>
      <c r="O302" s="115">
        <f t="shared" si="282"/>
        <v>2904</v>
      </c>
      <c r="P302" s="115">
        <f>P303+P304</f>
        <v>0</v>
      </c>
      <c r="Q302" s="115">
        <f t="shared" si="282"/>
        <v>2904</v>
      </c>
      <c r="R302" s="146">
        <f>R303+R304</f>
        <v>0</v>
      </c>
      <c r="S302" s="115">
        <f t="shared" si="282"/>
        <v>2904</v>
      </c>
      <c r="T302" s="146">
        <f>T303+T304</f>
        <v>0</v>
      </c>
      <c r="U302" s="115">
        <f t="shared" si="282"/>
        <v>2904</v>
      </c>
      <c r="V302" s="115">
        <f>V303+V304</f>
        <v>0</v>
      </c>
      <c r="W302" s="115">
        <f t="shared" si="282"/>
        <v>2904</v>
      </c>
      <c r="X302" s="115">
        <f>X303+X304</f>
        <v>0</v>
      </c>
      <c r="Y302" s="115">
        <f t="shared" si="282"/>
        <v>2904</v>
      </c>
      <c r="Z302" s="115">
        <f>Z303+Z304</f>
        <v>0</v>
      </c>
      <c r="AA302" s="115">
        <f t="shared" si="282"/>
        <v>2904</v>
      </c>
      <c r="AB302" s="115">
        <f>AB303+AB304</f>
        <v>0</v>
      </c>
      <c r="AC302" s="115">
        <f t="shared" si="282"/>
        <v>2904</v>
      </c>
      <c r="AD302" s="115">
        <f>AD303+AD304</f>
        <v>0</v>
      </c>
      <c r="AE302" s="116">
        <f t="shared" si="282"/>
        <v>2904</v>
      </c>
      <c r="AF302" s="115">
        <f>AF303+AF304</f>
        <v>3000</v>
      </c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</row>
    <row r="303" spans="1:191" ht="16.5" thickBot="1" x14ac:dyDescent="0.25">
      <c r="A303" s="59"/>
      <c r="B303" s="60"/>
      <c r="C303" s="60"/>
      <c r="D303" s="60"/>
      <c r="E303" s="60"/>
      <c r="F303" s="61" t="s">
        <v>37</v>
      </c>
      <c r="G303" s="127" t="s">
        <v>215</v>
      </c>
      <c r="H303" s="63">
        <f>3000+3000</f>
        <v>6000</v>
      </c>
      <c r="I303" s="63">
        <v>2915</v>
      </c>
      <c r="J303" s="63">
        <v>181</v>
      </c>
      <c r="K303" s="62">
        <f t="shared" ref="K303:K309" si="283">I303+J303</f>
        <v>3096</v>
      </c>
      <c r="L303" s="308">
        <f t="shared" si="239"/>
        <v>51.6</v>
      </c>
      <c r="M303" s="37">
        <f t="shared" si="248"/>
        <v>2904</v>
      </c>
      <c r="N303" s="63"/>
      <c r="O303" s="74">
        <f t="shared" ref="O303:O309" si="284">M303+N303</f>
        <v>2904</v>
      </c>
      <c r="P303" s="63"/>
      <c r="Q303" s="74">
        <f t="shared" ref="Q303:Q309" si="285">O303+P303</f>
        <v>2904</v>
      </c>
      <c r="R303" s="65"/>
      <c r="S303" s="74">
        <f t="shared" ref="S303:S309" si="286">R303+Q303</f>
        <v>2904</v>
      </c>
      <c r="T303" s="65"/>
      <c r="U303" s="74">
        <f t="shared" ref="U303:U309" si="287">S303+T303</f>
        <v>2904</v>
      </c>
      <c r="V303" s="74"/>
      <c r="W303" s="74">
        <f t="shared" ref="W303:W309" si="288">U303+V303</f>
        <v>2904</v>
      </c>
      <c r="X303" s="74"/>
      <c r="Y303" s="74">
        <f t="shared" ref="Y303:Y309" si="289">W303+X303</f>
        <v>2904</v>
      </c>
      <c r="Z303" s="74"/>
      <c r="AA303" s="74">
        <f t="shared" ref="AA303:AA309" si="290">Y303+Z303</f>
        <v>2904</v>
      </c>
      <c r="AB303" s="52"/>
      <c r="AC303" s="74">
        <f t="shared" ref="AC303:AC309" si="291">AA303+AB303</f>
        <v>2904</v>
      </c>
      <c r="AD303" s="74"/>
      <c r="AE303" s="130">
        <f t="shared" ref="AE303:AE309" si="292">AC303+AD303</f>
        <v>2904</v>
      </c>
      <c r="AF303" s="74">
        <v>3000</v>
      </c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</row>
    <row r="304" spans="1:191" ht="16.5" thickBot="1" x14ac:dyDescent="0.25">
      <c r="A304" s="59"/>
      <c r="B304" s="60"/>
      <c r="C304" s="60"/>
      <c r="D304" s="60"/>
      <c r="E304" s="60"/>
      <c r="F304" s="61" t="s">
        <v>35</v>
      </c>
      <c r="G304" s="127" t="s">
        <v>216</v>
      </c>
      <c r="H304" s="63"/>
      <c r="I304" s="62"/>
      <c r="J304" s="63"/>
      <c r="K304" s="62">
        <f t="shared" si="283"/>
        <v>0</v>
      </c>
      <c r="L304" s="308"/>
      <c r="M304" s="37">
        <f t="shared" si="248"/>
        <v>0</v>
      </c>
      <c r="N304" s="63"/>
      <c r="O304" s="74">
        <f t="shared" si="284"/>
        <v>0</v>
      </c>
      <c r="P304" s="62"/>
      <c r="Q304" s="74">
        <f t="shared" si="285"/>
        <v>0</v>
      </c>
      <c r="R304" s="65"/>
      <c r="S304" s="74">
        <f t="shared" si="286"/>
        <v>0</v>
      </c>
      <c r="T304" s="65"/>
      <c r="U304" s="74">
        <f t="shared" si="287"/>
        <v>0</v>
      </c>
      <c r="V304" s="74"/>
      <c r="W304" s="74">
        <f t="shared" si="288"/>
        <v>0</v>
      </c>
      <c r="X304" s="74"/>
      <c r="Y304" s="74">
        <f t="shared" si="289"/>
        <v>0</v>
      </c>
      <c r="Z304" s="74"/>
      <c r="AA304" s="74">
        <f t="shared" si="290"/>
        <v>0</v>
      </c>
      <c r="AB304" s="52"/>
      <c r="AC304" s="74">
        <f t="shared" si="291"/>
        <v>0</v>
      </c>
      <c r="AD304" s="74"/>
      <c r="AE304" s="130">
        <f t="shared" si="292"/>
        <v>0</v>
      </c>
      <c r="AF304" s="7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</row>
    <row r="305" spans="1:191" ht="16.5" thickBot="1" x14ac:dyDescent="0.25">
      <c r="A305" s="59"/>
      <c r="B305" s="60"/>
      <c r="C305" s="60"/>
      <c r="D305" s="60"/>
      <c r="E305" s="60">
        <v>11</v>
      </c>
      <c r="F305" s="61"/>
      <c r="G305" s="127" t="s">
        <v>217</v>
      </c>
      <c r="H305" s="63">
        <v>1000</v>
      </c>
      <c r="I305" s="62"/>
      <c r="J305" s="63">
        <v>500</v>
      </c>
      <c r="K305" s="62">
        <f t="shared" si="283"/>
        <v>500</v>
      </c>
      <c r="L305" s="308">
        <f t="shared" si="239"/>
        <v>50</v>
      </c>
      <c r="M305" s="37">
        <f t="shared" si="248"/>
        <v>500</v>
      </c>
      <c r="N305" s="63"/>
      <c r="O305" s="74">
        <f t="shared" si="284"/>
        <v>500</v>
      </c>
      <c r="P305" s="62"/>
      <c r="Q305" s="74">
        <f t="shared" si="285"/>
        <v>500</v>
      </c>
      <c r="R305" s="65"/>
      <c r="S305" s="74">
        <f t="shared" si="286"/>
        <v>500</v>
      </c>
      <c r="T305" s="65"/>
      <c r="U305" s="74">
        <f t="shared" si="287"/>
        <v>500</v>
      </c>
      <c r="V305" s="74"/>
      <c r="W305" s="74">
        <f t="shared" si="288"/>
        <v>500</v>
      </c>
      <c r="X305" s="74"/>
      <c r="Y305" s="74">
        <f t="shared" si="289"/>
        <v>500</v>
      </c>
      <c r="Z305" s="74"/>
      <c r="AA305" s="74">
        <f t="shared" si="290"/>
        <v>500</v>
      </c>
      <c r="AB305" s="52"/>
      <c r="AC305" s="74">
        <f t="shared" si="291"/>
        <v>500</v>
      </c>
      <c r="AD305" s="74"/>
      <c r="AE305" s="130">
        <f t="shared" si="292"/>
        <v>500</v>
      </c>
      <c r="AF305" s="74">
        <v>1000</v>
      </c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</row>
    <row r="306" spans="1:191" ht="16.5" thickBot="1" x14ac:dyDescent="0.25">
      <c r="A306" s="59"/>
      <c r="B306" s="60"/>
      <c r="C306" s="60"/>
      <c r="D306" s="60"/>
      <c r="E306" s="60">
        <v>12</v>
      </c>
      <c r="F306" s="61"/>
      <c r="G306" s="127" t="s">
        <v>248</v>
      </c>
      <c r="H306" s="63"/>
      <c r="I306" s="62"/>
      <c r="J306" s="63"/>
      <c r="K306" s="62">
        <f t="shared" si="283"/>
        <v>0</v>
      </c>
      <c r="L306" s="308"/>
      <c r="M306" s="37">
        <f t="shared" si="248"/>
        <v>0</v>
      </c>
      <c r="N306" s="63"/>
      <c r="O306" s="74">
        <f t="shared" si="284"/>
        <v>0</v>
      </c>
      <c r="P306" s="62"/>
      <c r="Q306" s="74">
        <f t="shared" si="285"/>
        <v>0</v>
      </c>
      <c r="R306" s="65"/>
      <c r="S306" s="74">
        <f t="shared" si="286"/>
        <v>0</v>
      </c>
      <c r="T306" s="65"/>
      <c r="U306" s="74">
        <f t="shared" si="287"/>
        <v>0</v>
      </c>
      <c r="V306" s="74"/>
      <c r="W306" s="74">
        <f t="shared" si="288"/>
        <v>0</v>
      </c>
      <c r="X306" s="74"/>
      <c r="Y306" s="74">
        <f t="shared" si="289"/>
        <v>0</v>
      </c>
      <c r="Z306" s="74"/>
      <c r="AA306" s="74">
        <f t="shared" si="290"/>
        <v>0</v>
      </c>
      <c r="AB306" s="52"/>
      <c r="AC306" s="74">
        <f t="shared" si="291"/>
        <v>0</v>
      </c>
      <c r="AD306" s="74"/>
      <c r="AE306" s="130">
        <f t="shared" si="292"/>
        <v>0</v>
      </c>
      <c r="AF306" s="7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</row>
    <row r="307" spans="1:191" ht="16.5" thickBot="1" x14ac:dyDescent="0.25">
      <c r="A307" s="59"/>
      <c r="B307" s="60"/>
      <c r="C307" s="60"/>
      <c r="D307" s="60"/>
      <c r="E307" s="60">
        <v>13</v>
      </c>
      <c r="F307" s="61"/>
      <c r="G307" s="127" t="s">
        <v>177</v>
      </c>
      <c r="H307" s="63">
        <f>3000</f>
        <v>3000</v>
      </c>
      <c r="I307" s="62"/>
      <c r="J307" s="63"/>
      <c r="K307" s="62">
        <f t="shared" si="283"/>
        <v>0</v>
      </c>
      <c r="L307" s="308"/>
      <c r="M307" s="37">
        <f t="shared" si="248"/>
        <v>3000</v>
      </c>
      <c r="N307" s="63"/>
      <c r="O307" s="74">
        <f t="shared" si="284"/>
        <v>3000</v>
      </c>
      <c r="P307" s="62"/>
      <c r="Q307" s="74">
        <f t="shared" si="285"/>
        <v>3000</v>
      </c>
      <c r="R307" s="65"/>
      <c r="S307" s="74">
        <f t="shared" si="286"/>
        <v>3000</v>
      </c>
      <c r="T307" s="65"/>
      <c r="U307" s="74">
        <f t="shared" si="287"/>
        <v>3000</v>
      </c>
      <c r="V307" s="74"/>
      <c r="W307" s="74">
        <f t="shared" si="288"/>
        <v>3000</v>
      </c>
      <c r="X307" s="74"/>
      <c r="Y307" s="74">
        <f t="shared" si="289"/>
        <v>3000</v>
      </c>
      <c r="Z307" s="74"/>
      <c r="AA307" s="74">
        <f t="shared" si="290"/>
        <v>3000</v>
      </c>
      <c r="AB307" s="52"/>
      <c r="AC307" s="74">
        <f t="shared" si="291"/>
        <v>3000</v>
      </c>
      <c r="AD307" s="74"/>
      <c r="AE307" s="130">
        <f t="shared" si="292"/>
        <v>3000</v>
      </c>
      <c r="AF307" s="7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</row>
    <row r="308" spans="1:191" ht="16.5" thickBot="1" x14ac:dyDescent="0.25">
      <c r="A308" s="59"/>
      <c r="B308" s="60"/>
      <c r="C308" s="60"/>
      <c r="D308" s="60"/>
      <c r="E308" s="60">
        <v>14</v>
      </c>
      <c r="F308" s="61"/>
      <c r="G308" s="127" t="s">
        <v>218</v>
      </c>
      <c r="H308" s="63"/>
      <c r="I308" s="62"/>
      <c r="J308" s="63"/>
      <c r="K308" s="62">
        <f t="shared" si="283"/>
        <v>0</v>
      </c>
      <c r="L308" s="308"/>
      <c r="M308" s="37">
        <f t="shared" si="248"/>
        <v>0</v>
      </c>
      <c r="N308" s="63"/>
      <c r="O308" s="74">
        <f t="shared" si="284"/>
        <v>0</v>
      </c>
      <c r="P308" s="62"/>
      <c r="Q308" s="74">
        <f t="shared" si="285"/>
        <v>0</v>
      </c>
      <c r="R308" s="65"/>
      <c r="S308" s="74">
        <f t="shared" si="286"/>
        <v>0</v>
      </c>
      <c r="T308" s="65"/>
      <c r="U308" s="74">
        <f t="shared" si="287"/>
        <v>0</v>
      </c>
      <c r="V308" s="74"/>
      <c r="W308" s="74">
        <f t="shared" si="288"/>
        <v>0</v>
      </c>
      <c r="X308" s="74"/>
      <c r="Y308" s="74">
        <f t="shared" si="289"/>
        <v>0</v>
      </c>
      <c r="Z308" s="74"/>
      <c r="AA308" s="74">
        <f t="shared" si="290"/>
        <v>0</v>
      </c>
      <c r="AB308" s="52"/>
      <c r="AC308" s="74">
        <f t="shared" si="291"/>
        <v>0</v>
      </c>
      <c r="AD308" s="74"/>
      <c r="AE308" s="130">
        <f t="shared" si="292"/>
        <v>0</v>
      </c>
      <c r="AF308" s="7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</row>
    <row r="309" spans="1:191" ht="16.5" thickBot="1" x14ac:dyDescent="0.25">
      <c r="A309" s="59"/>
      <c r="B309" s="60"/>
      <c r="C309" s="60"/>
      <c r="D309" s="60"/>
      <c r="E309" s="60">
        <v>16</v>
      </c>
      <c r="F309" s="61"/>
      <c r="G309" s="127" t="s">
        <v>249</v>
      </c>
      <c r="H309" s="63"/>
      <c r="I309" s="62"/>
      <c r="J309" s="63"/>
      <c r="K309" s="62">
        <f t="shared" si="283"/>
        <v>0</v>
      </c>
      <c r="L309" s="308"/>
      <c r="M309" s="37">
        <f t="shared" si="248"/>
        <v>0</v>
      </c>
      <c r="N309" s="63"/>
      <c r="O309" s="74">
        <f t="shared" si="284"/>
        <v>0</v>
      </c>
      <c r="P309" s="62"/>
      <c r="Q309" s="74">
        <f t="shared" si="285"/>
        <v>0</v>
      </c>
      <c r="R309" s="65"/>
      <c r="S309" s="74">
        <f t="shared" si="286"/>
        <v>0</v>
      </c>
      <c r="T309" s="65"/>
      <c r="U309" s="74">
        <f t="shared" si="287"/>
        <v>0</v>
      </c>
      <c r="V309" s="74"/>
      <c r="W309" s="74">
        <f t="shared" si="288"/>
        <v>0</v>
      </c>
      <c r="X309" s="74"/>
      <c r="Y309" s="74">
        <f t="shared" si="289"/>
        <v>0</v>
      </c>
      <c r="Z309" s="74"/>
      <c r="AA309" s="74">
        <f t="shared" si="290"/>
        <v>0</v>
      </c>
      <c r="AB309" s="52"/>
      <c r="AC309" s="74">
        <f t="shared" si="291"/>
        <v>0</v>
      </c>
      <c r="AD309" s="74"/>
      <c r="AE309" s="130">
        <f t="shared" si="292"/>
        <v>0</v>
      </c>
      <c r="AF309" s="7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</row>
    <row r="310" spans="1:191" ht="16.5" thickBot="1" x14ac:dyDescent="0.25">
      <c r="A310" s="40"/>
      <c r="B310" s="41"/>
      <c r="C310" s="41"/>
      <c r="D310" s="41"/>
      <c r="E310" s="41"/>
      <c r="F310" s="42"/>
      <c r="G310" s="114" t="s">
        <v>219</v>
      </c>
      <c r="H310" s="146">
        <f t="shared" ref="H310:AE310" si="293">+H311</f>
        <v>0</v>
      </c>
      <c r="I310" s="115">
        <f t="shared" si="293"/>
        <v>0</v>
      </c>
      <c r="J310" s="146">
        <f t="shared" si="293"/>
        <v>0</v>
      </c>
      <c r="K310" s="115">
        <f t="shared" si="293"/>
        <v>0</v>
      </c>
      <c r="L310" s="308"/>
      <c r="M310" s="37">
        <f t="shared" si="248"/>
        <v>0</v>
      </c>
      <c r="N310" s="146">
        <f t="shared" si="293"/>
        <v>0</v>
      </c>
      <c r="O310" s="115">
        <f t="shared" si="293"/>
        <v>0</v>
      </c>
      <c r="P310" s="115">
        <f>+P311</f>
        <v>0</v>
      </c>
      <c r="Q310" s="115">
        <f t="shared" si="293"/>
        <v>0</v>
      </c>
      <c r="R310" s="146">
        <f>+R311</f>
        <v>0</v>
      </c>
      <c r="S310" s="115">
        <f t="shared" si="293"/>
        <v>0</v>
      </c>
      <c r="T310" s="146">
        <f>+T311</f>
        <v>0</v>
      </c>
      <c r="U310" s="115">
        <f t="shared" si="293"/>
        <v>0</v>
      </c>
      <c r="V310" s="115">
        <f>+V311</f>
        <v>0</v>
      </c>
      <c r="W310" s="115">
        <f t="shared" si="293"/>
        <v>0</v>
      </c>
      <c r="X310" s="115">
        <f>+X311</f>
        <v>0</v>
      </c>
      <c r="Y310" s="115">
        <f t="shared" si="293"/>
        <v>0</v>
      </c>
      <c r="Z310" s="115">
        <f>+Z311</f>
        <v>0</v>
      </c>
      <c r="AA310" s="115">
        <f t="shared" si="293"/>
        <v>0</v>
      </c>
      <c r="AB310" s="115">
        <f>+AB311</f>
        <v>0</v>
      </c>
      <c r="AC310" s="115">
        <f t="shared" si="293"/>
        <v>0</v>
      </c>
      <c r="AD310" s="115">
        <f>+AD311</f>
        <v>0</v>
      </c>
      <c r="AE310" s="116">
        <f t="shared" si="293"/>
        <v>0</v>
      </c>
      <c r="AF310" s="115">
        <f>+AF311</f>
        <v>0</v>
      </c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</row>
    <row r="311" spans="1:191" ht="30.75" thickBot="1" x14ac:dyDescent="0.25">
      <c r="A311" s="59"/>
      <c r="B311" s="60"/>
      <c r="C311" s="60"/>
      <c r="D311" s="60"/>
      <c r="E311" s="60"/>
      <c r="F311" s="61"/>
      <c r="G311" s="127" t="s">
        <v>220</v>
      </c>
      <c r="H311" s="63"/>
      <c r="I311" s="62"/>
      <c r="J311" s="63"/>
      <c r="K311" s="62">
        <f>I311+J311</f>
        <v>0</v>
      </c>
      <c r="L311" s="308"/>
      <c r="M311" s="37">
        <f t="shared" si="248"/>
        <v>0</v>
      </c>
      <c r="N311" s="63"/>
      <c r="O311" s="74">
        <f>M311+N311</f>
        <v>0</v>
      </c>
      <c r="P311" s="62"/>
      <c r="Q311" s="74">
        <f>O311+P311</f>
        <v>0</v>
      </c>
      <c r="R311" s="65"/>
      <c r="S311" s="74">
        <f>R311+Q311</f>
        <v>0</v>
      </c>
      <c r="T311" s="65"/>
      <c r="U311" s="74">
        <f>S311+T311</f>
        <v>0</v>
      </c>
      <c r="V311" s="74"/>
      <c r="W311" s="74">
        <f>U311+V311</f>
        <v>0</v>
      </c>
      <c r="X311" s="74"/>
      <c r="Y311" s="74">
        <f>W311+X311</f>
        <v>0</v>
      </c>
      <c r="Z311" s="74"/>
      <c r="AA311" s="74">
        <f>Y311+Z311</f>
        <v>0</v>
      </c>
      <c r="AB311" s="52"/>
      <c r="AC311" s="74">
        <f>AA311+AB311</f>
        <v>0</v>
      </c>
      <c r="AD311" s="74"/>
      <c r="AE311" s="130">
        <f>AC311+AD311</f>
        <v>0</v>
      </c>
      <c r="AF311" s="7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</row>
    <row r="312" spans="1:191" ht="30.75" thickBot="1" x14ac:dyDescent="0.25">
      <c r="A312" s="59"/>
      <c r="B312" s="60"/>
      <c r="C312" s="60"/>
      <c r="D312" s="60"/>
      <c r="E312" s="60">
        <v>25</v>
      </c>
      <c r="F312" s="61"/>
      <c r="G312" s="158" t="s">
        <v>250</v>
      </c>
      <c r="H312" s="63">
        <f>1000</f>
        <v>1000</v>
      </c>
      <c r="I312" s="62"/>
      <c r="J312" s="63"/>
      <c r="K312" s="62"/>
      <c r="L312" s="308"/>
      <c r="M312" s="37">
        <f t="shared" si="248"/>
        <v>1000</v>
      </c>
      <c r="N312" s="63"/>
      <c r="O312" s="74"/>
      <c r="P312" s="62"/>
      <c r="Q312" s="74"/>
      <c r="R312" s="65"/>
      <c r="S312" s="74"/>
      <c r="T312" s="65"/>
      <c r="U312" s="74"/>
      <c r="V312" s="74"/>
      <c r="W312" s="74"/>
      <c r="X312" s="74"/>
      <c r="Y312" s="74"/>
      <c r="Z312" s="74"/>
      <c r="AA312" s="74"/>
      <c r="AB312" s="52"/>
      <c r="AC312" s="74"/>
      <c r="AD312" s="74"/>
      <c r="AE312" s="130"/>
      <c r="AF312" s="7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</row>
    <row r="313" spans="1:191" ht="16.5" thickBot="1" x14ac:dyDescent="0.25">
      <c r="A313" s="40"/>
      <c r="B313" s="41"/>
      <c r="C313" s="41"/>
      <c r="D313" s="41"/>
      <c r="E313" s="41" t="s">
        <v>118</v>
      </c>
      <c r="F313" s="42"/>
      <c r="G313" s="124" t="s">
        <v>178</v>
      </c>
      <c r="H313" s="146">
        <f t="shared" ref="H313" si="294">+H314+H315+H316+H317+H318+H319</f>
        <v>94000</v>
      </c>
      <c r="I313" s="115">
        <f t="shared" ref="I313:AE313" si="295">+I314+I315+I316+I317+I318+I319</f>
        <v>66432</v>
      </c>
      <c r="J313" s="146">
        <f t="shared" si="295"/>
        <v>11860</v>
      </c>
      <c r="K313" s="115">
        <f t="shared" si="295"/>
        <v>78292</v>
      </c>
      <c r="L313" s="308">
        <f t="shared" ref="L313:L371" si="296">K313/H313*100</f>
        <v>83.289361702127664</v>
      </c>
      <c r="M313" s="37">
        <f t="shared" si="248"/>
        <v>15708</v>
      </c>
      <c r="N313" s="146">
        <f t="shared" si="295"/>
        <v>0</v>
      </c>
      <c r="O313" s="115">
        <f t="shared" si="295"/>
        <v>15708</v>
      </c>
      <c r="P313" s="115">
        <f>+P314+P315+P316+P317+P318+P319</f>
        <v>0</v>
      </c>
      <c r="Q313" s="115">
        <f t="shared" si="295"/>
        <v>15708</v>
      </c>
      <c r="R313" s="146">
        <f>+R314+R315+R316+R317+R318+R319</f>
        <v>0</v>
      </c>
      <c r="S313" s="115">
        <f t="shared" si="295"/>
        <v>15708</v>
      </c>
      <c r="T313" s="146">
        <f>+T314+T315+T316+T317+T318+T319</f>
        <v>0</v>
      </c>
      <c r="U313" s="115">
        <f t="shared" si="295"/>
        <v>15708</v>
      </c>
      <c r="V313" s="115">
        <f>+V314+V315+V316+V317+V318+V319</f>
        <v>0</v>
      </c>
      <c r="W313" s="115">
        <f t="shared" si="295"/>
        <v>15708</v>
      </c>
      <c r="X313" s="115">
        <f>+X314+X315+X316+X317+X318+X319</f>
        <v>0</v>
      </c>
      <c r="Y313" s="115">
        <f t="shared" si="295"/>
        <v>15708</v>
      </c>
      <c r="Z313" s="115">
        <f>+Z314+Z315+Z316+Z317+Z318+Z319</f>
        <v>0</v>
      </c>
      <c r="AA313" s="115">
        <f t="shared" si="295"/>
        <v>15708</v>
      </c>
      <c r="AB313" s="115">
        <f>+AB314+AB315+AB316+AB317+AB318+AB319</f>
        <v>0</v>
      </c>
      <c r="AC313" s="115">
        <f t="shared" si="295"/>
        <v>15708</v>
      </c>
      <c r="AD313" s="115">
        <f>+AD314+AD315+AD316+AD317+AD318+AD319</f>
        <v>0</v>
      </c>
      <c r="AE313" s="116">
        <f t="shared" si="295"/>
        <v>15708</v>
      </c>
      <c r="AF313" s="115">
        <f>+AF314+AF315+AF316+AF317+AF318+AF319</f>
        <v>206000</v>
      </c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</row>
    <row r="314" spans="1:191" ht="16.5" thickBot="1" x14ac:dyDescent="0.25">
      <c r="A314" s="59"/>
      <c r="B314" s="60"/>
      <c r="C314" s="60"/>
      <c r="D314" s="60"/>
      <c r="E314" s="60"/>
      <c r="F314" s="61" t="s">
        <v>35</v>
      </c>
      <c r="G314" s="127" t="s">
        <v>179</v>
      </c>
      <c r="H314" s="63"/>
      <c r="I314" s="62"/>
      <c r="J314" s="63"/>
      <c r="K314" s="62">
        <f>I314+J314</f>
        <v>0</v>
      </c>
      <c r="L314" s="308">
        <v>0</v>
      </c>
      <c r="M314" s="37">
        <f t="shared" si="248"/>
        <v>0</v>
      </c>
      <c r="N314" s="63"/>
      <c r="O314" s="74">
        <f t="shared" ref="O314:O319" si="297">M314+N314</f>
        <v>0</v>
      </c>
      <c r="P314" s="62"/>
      <c r="Q314" s="74">
        <f>O314+P314</f>
        <v>0</v>
      </c>
      <c r="R314" s="65"/>
      <c r="S314" s="74">
        <f>R314+Q314</f>
        <v>0</v>
      </c>
      <c r="T314" s="65"/>
      <c r="U314" s="74">
        <f>S314+T314</f>
        <v>0</v>
      </c>
      <c r="V314" s="74"/>
      <c r="W314" s="74">
        <f>U314+V314</f>
        <v>0</v>
      </c>
      <c r="X314" s="74"/>
      <c r="Y314" s="74">
        <f>W314+X314</f>
        <v>0</v>
      </c>
      <c r="Z314" s="74"/>
      <c r="AA314" s="74">
        <f>Y314+Z314</f>
        <v>0</v>
      </c>
      <c r="AB314" s="52"/>
      <c r="AC314" s="74">
        <f>AA314+AB314</f>
        <v>0</v>
      </c>
      <c r="AD314" s="74"/>
      <c r="AE314" s="130">
        <f>AC314+AD314</f>
        <v>0</v>
      </c>
      <c r="AF314" s="7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</row>
    <row r="315" spans="1:191" ht="16.5" thickBot="1" x14ac:dyDescent="0.25">
      <c r="A315" s="59"/>
      <c r="B315" s="60"/>
      <c r="C315" s="60"/>
      <c r="D315" s="60"/>
      <c r="E315" s="60"/>
      <c r="F315" s="61"/>
      <c r="G315" s="158" t="s">
        <v>251</v>
      </c>
      <c r="H315" s="63"/>
      <c r="I315" s="62"/>
      <c r="J315" s="63"/>
      <c r="K315" s="62"/>
      <c r="L315" s="308">
        <v>0</v>
      </c>
      <c r="M315" s="37">
        <f t="shared" si="248"/>
        <v>0</v>
      </c>
      <c r="N315" s="63"/>
      <c r="O315" s="74">
        <f t="shared" si="297"/>
        <v>0</v>
      </c>
      <c r="P315" s="62"/>
      <c r="Q315" s="74"/>
      <c r="R315" s="65"/>
      <c r="S315" s="74"/>
      <c r="T315" s="65"/>
      <c r="U315" s="74"/>
      <c r="V315" s="74"/>
      <c r="W315" s="74"/>
      <c r="X315" s="74"/>
      <c r="Y315" s="74"/>
      <c r="Z315" s="74"/>
      <c r="AA315" s="74"/>
      <c r="AB315" s="52"/>
      <c r="AC315" s="74"/>
      <c r="AD315" s="74"/>
      <c r="AE315" s="130"/>
      <c r="AF315" s="7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</row>
    <row r="316" spans="1:191" ht="16.5" thickBot="1" x14ac:dyDescent="0.25">
      <c r="A316" s="59"/>
      <c r="B316" s="60"/>
      <c r="C316" s="60"/>
      <c r="D316" s="60"/>
      <c r="E316" s="60"/>
      <c r="F316" s="61" t="s">
        <v>24</v>
      </c>
      <c r="G316" s="127" t="s">
        <v>180</v>
      </c>
      <c r="H316" s="63">
        <f>27000+34000</f>
        <v>61000</v>
      </c>
      <c r="I316" s="62">
        <v>42203</v>
      </c>
      <c r="J316" s="63">
        <v>8420</v>
      </c>
      <c r="K316" s="62">
        <f>I316+J316</f>
        <v>50623</v>
      </c>
      <c r="L316" s="308">
        <f t="shared" si="296"/>
        <v>82.988524590163934</v>
      </c>
      <c r="M316" s="37">
        <f t="shared" si="248"/>
        <v>10377</v>
      </c>
      <c r="N316" s="63"/>
      <c r="O316" s="74">
        <f t="shared" si="297"/>
        <v>10377</v>
      </c>
      <c r="P316" s="62"/>
      <c r="Q316" s="74">
        <f>O316+P316</f>
        <v>10377</v>
      </c>
      <c r="R316" s="65"/>
      <c r="S316" s="74">
        <f>R316+Q316</f>
        <v>10377</v>
      </c>
      <c r="T316" s="65"/>
      <c r="U316" s="74">
        <f>S316+T316</f>
        <v>10377</v>
      </c>
      <c r="V316" s="74"/>
      <c r="W316" s="74">
        <f>U316+V316</f>
        <v>10377</v>
      </c>
      <c r="X316" s="74"/>
      <c r="Y316" s="74">
        <f>W316+X316</f>
        <v>10377</v>
      </c>
      <c r="Z316" s="74"/>
      <c r="AA316" s="74">
        <f>Y316+Z316</f>
        <v>10377</v>
      </c>
      <c r="AB316" s="52"/>
      <c r="AC316" s="74">
        <f>AA316+AB316</f>
        <v>10377</v>
      </c>
      <c r="AD316" s="74"/>
      <c r="AE316" s="130">
        <f>AC316+AD316</f>
        <v>10377</v>
      </c>
      <c r="AF316" s="74">
        <v>6000</v>
      </c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/>
      <c r="EA316" s="7"/>
      <c r="EB316" s="7"/>
      <c r="EC316" s="7"/>
      <c r="ED316" s="7"/>
      <c r="EE316" s="7"/>
      <c r="EF316" s="7"/>
      <c r="EG316" s="7"/>
      <c r="EH316" s="7"/>
      <c r="EI316" s="7"/>
      <c r="EJ316" s="7"/>
      <c r="EK316" s="7"/>
      <c r="EL316" s="7"/>
      <c r="EM316" s="7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</row>
    <row r="317" spans="1:191" ht="16.5" thickBot="1" x14ac:dyDescent="0.25">
      <c r="A317" s="59"/>
      <c r="B317" s="60"/>
      <c r="C317" s="60"/>
      <c r="D317" s="60"/>
      <c r="E317" s="60"/>
      <c r="F317" s="61" t="s">
        <v>39</v>
      </c>
      <c r="G317" s="127" t="s">
        <v>181</v>
      </c>
      <c r="H317" s="63">
        <f>15000+15000</f>
        <v>30000</v>
      </c>
      <c r="I317" s="62">
        <v>22364</v>
      </c>
      <c r="J317" s="63">
        <v>3440</v>
      </c>
      <c r="K317" s="62">
        <f>I317+J317</f>
        <v>25804</v>
      </c>
      <c r="L317" s="308">
        <f t="shared" si="296"/>
        <v>86.013333333333335</v>
      </c>
      <c r="M317" s="37">
        <f t="shared" si="248"/>
        <v>4196</v>
      </c>
      <c r="N317" s="63"/>
      <c r="O317" s="74">
        <f t="shared" si="297"/>
        <v>4196</v>
      </c>
      <c r="P317" s="62"/>
      <c r="Q317" s="74">
        <f>O317+P317</f>
        <v>4196</v>
      </c>
      <c r="R317" s="65"/>
      <c r="S317" s="74">
        <f>R317+Q317</f>
        <v>4196</v>
      </c>
      <c r="T317" s="65"/>
      <c r="U317" s="74">
        <f>S317+T317</f>
        <v>4196</v>
      </c>
      <c r="V317" s="74"/>
      <c r="W317" s="74">
        <f>U317+V317</f>
        <v>4196</v>
      </c>
      <c r="X317" s="74"/>
      <c r="Y317" s="74">
        <f>W317+X317</f>
        <v>4196</v>
      </c>
      <c r="Z317" s="74"/>
      <c r="AA317" s="74">
        <f>Y317+Z317</f>
        <v>4196</v>
      </c>
      <c r="AB317" s="52"/>
      <c r="AC317" s="74">
        <f>AA317+AB317</f>
        <v>4196</v>
      </c>
      <c r="AD317" s="74"/>
      <c r="AE317" s="130">
        <f>AC317+AD317</f>
        <v>4196</v>
      </c>
      <c r="AF317" s="74">
        <v>175000</v>
      </c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  <c r="DV317" s="7"/>
      <c r="DW317" s="7"/>
      <c r="DX317" s="7"/>
      <c r="DY317" s="7"/>
      <c r="DZ317" s="7"/>
      <c r="EA317" s="7"/>
      <c r="EB317" s="7"/>
      <c r="EC317" s="7"/>
      <c r="ED317" s="7"/>
      <c r="EE317" s="7"/>
      <c r="EF317" s="7"/>
      <c r="EG317" s="7"/>
      <c r="EH317" s="7"/>
      <c r="EI317" s="7"/>
      <c r="EJ317" s="7"/>
      <c r="EK317" s="7"/>
      <c r="EL317" s="7"/>
      <c r="EM317" s="7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</row>
    <row r="318" spans="1:191" ht="16.5" thickBot="1" x14ac:dyDescent="0.25">
      <c r="A318" s="59"/>
      <c r="B318" s="60"/>
      <c r="C318" s="60"/>
      <c r="D318" s="60"/>
      <c r="E318" s="60"/>
      <c r="F318" s="61" t="s">
        <v>147</v>
      </c>
      <c r="G318" s="127" t="s">
        <v>252</v>
      </c>
      <c r="H318" s="63"/>
      <c r="I318" s="62"/>
      <c r="J318" s="63"/>
      <c r="K318" s="62">
        <f>I318+J318</f>
        <v>0</v>
      </c>
      <c r="L318" s="308">
        <v>0</v>
      </c>
      <c r="M318" s="37">
        <f t="shared" si="248"/>
        <v>0</v>
      </c>
      <c r="N318" s="63"/>
      <c r="O318" s="74">
        <f t="shared" si="297"/>
        <v>0</v>
      </c>
      <c r="P318" s="62"/>
      <c r="Q318" s="74">
        <f>O318+P318</f>
        <v>0</v>
      </c>
      <c r="R318" s="65"/>
      <c r="S318" s="74">
        <f>R318+Q318</f>
        <v>0</v>
      </c>
      <c r="T318" s="65"/>
      <c r="U318" s="74">
        <f>S318+T318</f>
        <v>0</v>
      </c>
      <c r="V318" s="74"/>
      <c r="W318" s="74">
        <f>U318+V318</f>
        <v>0</v>
      </c>
      <c r="X318" s="74"/>
      <c r="Y318" s="74">
        <f>W318+X318</f>
        <v>0</v>
      </c>
      <c r="Z318" s="74"/>
      <c r="AA318" s="74">
        <f>Y318+Z318</f>
        <v>0</v>
      </c>
      <c r="AB318" s="52"/>
      <c r="AC318" s="74">
        <f>AA318+AB318</f>
        <v>0</v>
      </c>
      <c r="AD318" s="74"/>
      <c r="AE318" s="130">
        <f>AC318+AD318</f>
        <v>0</v>
      </c>
      <c r="AF318" s="7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  <c r="DV318" s="7"/>
      <c r="DW318" s="7"/>
      <c r="DX318" s="7"/>
      <c r="DY318" s="7"/>
      <c r="DZ318" s="7"/>
      <c r="EA318" s="7"/>
      <c r="EB318" s="7"/>
      <c r="EC318" s="7"/>
      <c r="ED318" s="7"/>
      <c r="EE318" s="7"/>
      <c r="EF318" s="7"/>
      <c r="EG318" s="7"/>
      <c r="EH318" s="7"/>
      <c r="EI318" s="7"/>
      <c r="EJ318" s="7"/>
      <c r="EK318" s="7"/>
      <c r="EL318" s="7"/>
      <c r="EM318" s="7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</row>
    <row r="319" spans="1:191" ht="16.5" thickBot="1" x14ac:dyDescent="0.25">
      <c r="A319" s="59"/>
      <c r="B319" s="60"/>
      <c r="C319" s="60"/>
      <c r="D319" s="60"/>
      <c r="E319" s="60"/>
      <c r="F319" s="61" t="s">
        <v>118</v>
      </c>
      <c r="G319" s="127" t="s">
        <v>182</v>
      </c>
      <c r="H319" s="63">
        <f>1000+2000</f>
        <v>3000</v>
      </c>
      <c r="I319" s="62">
        <v>1865</v>
      </c>
      <c r="J319" s="63">
        <v>0</v>
      </c>
      <c r="K319" s="62">
        <f>I319+J319</f>
        <v>1865</v>
      </c>
      <c r="L319" s="308">
        <f t="shared" si="296"/>
        <v>62.166666666666671</v>
      </c>
      <c r="M319" s="37">
        <f t="shared" si="248"/>
        <v>1135</v>
      </c>
      <c r="N319" s="63"/>
      <c r="O319" s="74">
        <f t="shared" si="297"/>
        <v>1135</v>
      </c>
      <c r="P319" s="62"/>
      <c r="Q319" s="74">
        <f>O319+P319</f>
        <v>1135</v>
      </c>
      <c r="R319" s="65"/>
      <c r="S319" s="74">
        <f>R319+Q319</f>
        <v>1135</v>
      </c>
      <c r="T319" s="65"/>
      <c r="U319" s="74">
        <f>S319+T319</f>
        <v>1135</v>
      </c>
      <c r="V319" s="74"/>
      <c r="W319" s="74">
        <f>U319+V319</f>
        <v>1135</v>
      </c>
      <c r="X319" s="74"/>
      <c r="Y319" s="74">
        <f>W319+X319</f>
        <v>1135</v>
      </c>
      <c r="Z319" s="74"/>
      <c r="AA319" s="74">
        <f>Y319+Z319</f>
        <v>1135</v>
      </c>
      <c r="AB319" s="52"/>
      <c r="AC319" s="74">
        <f>AA319+AB319</f>
        <v>1135</v>
      </c>
      <c r="AD319" s="74"/>
      <c r="AE319" s="130">
        <f>AC319+AD319</f>
        <v>1135</v>
      </c>
      <c r="AF319" s="74">
        <v>25000</v>
      </c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/>
      <c r="EA319" s="7"/>
      <c r="EB319" s="7"/>
      <c r="EC319" s="7"/>
      <c r="ED319" s="7"/>
      <c r="EE319" s="7"/>
      <c r="EF319" s="7"/>
      <c r="EG319" s="7"/>
      <c r="EH319" s="7"/>
      <c r="EI319" s="7"/>
      <c r="EJ319" s="7"/>
      <c r="EK319" s="7"/>
      <c r="EL319" s="7"/>
      <c r="EM319" s="7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</row>
    <row r="320" spans="1:191" ht="24.95" customHeight="1" thickBot="1" x14ac:dyDescent="0.25">
      <c r="A320" s="40"/>
      <c r="B320" s="41"/>
      <c r="C320" s="41"/>
      <c r="D320" s="41" t="s">
        <v>118</v>
      </c>
      <c r="E320" s="41"/>
      <c r="F320" s="42"/>
      <c r="G320" s="124" t="s">
        <v>95</v>
      </c>
      <c r="H320" s="146">
        <f t="shared" ref="H320:J321" si="298">H321</f>
        <v>0</v>
      </c>
      <c r="I320" s="115">
        <f t="shared" si="298"/>
        <v>0</v>
      </c>
      <c r="J320" s="146">
        <f t="shared" si="298"/>
        <v>0</v>
      </c>
      <c r="K320" s="115">
        <f t="shared" ref="K320:Y321" si="299">K321</f>
        <v>0</v>
      </c>
      <c r="L320" s="308">
        <v>0</v>
      </c>
      <c r="M320" s="37">
        <f t="shared" si="248"/>
        <v>0</v>
      </c>
      <c r="N320" s="146">
        <f t="shared" si="299"/>
        <v>0</v>
      </c>
      <c r="O320" s="115">
        <f>O321</f>
        <v>0</v>
      </c>
      <c r="P320" s="115">
        <f>P321</f>
        <v>0</v>
      </c>
      <c r="Q320" s="115">
        <f t="shared" si="299"/>
        <v>0</v>
      </c>
      <c r="R320" s="146">
        <f t="shared" si="299"/>
        <v>0</v>
      </c>
      <c r="S320" s="115">
        <f t="shared" si="299"/>
        <v>0</v>
      </c>
      <c r="T320" s="146">
        <f t="shared" si="299"/>
        <v>0</v>
      </c>
      <c r="U320" s="115">
        <f t="shared" si="299"/>
        <v>0</v>
      </c>
      <c r="V320" s="115">
        <f t="shared" si="299"/>
        <v>0</v>
      </c>
      <c r="W320" s="115">
        <f t="shared" si="299"/>
        <v>0</v>
      </c>
      <c r="X320" s="115">
        <f t="shared" si="299"/>
        <v>0</v>
      </c>
      <c r="Y320" s="115">
        <f t="shared" si="299"/>
        <v>0</v>
      </c>
      <c r="Z320" s="115">
        <f>Z321</f>
        <v>0</v>
      </c>
      <c r="AA320" s="115">
        <f t="shared" ref="AA320:AF321" si="300">AA321</f>
        <v>0</v>
      </c>
      <c r="AB320" s="115">
        <f t="shared" si="300"/>
        <v>0</v>
      </c>
      <c r="AC320" s="115">
        <f t="shared" si="300"/>
        <v>0</v>
      </c>
      <c r="AD320" s="115">
        <f t="shared" si="300"/>
        <v>0</v>
      </c>
      <c r="AE320" s="116">
        <f t="shared" si="300"/>
        <v>0</v>
      </c>
      <c r="AF320" s="115">
        <f t="shared" si="300"/>
        <v>0</v>
      </c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</row>
    <row r="321" spans="1:191" ht="16.5" thickBot="1" x14ac:dyDescent="0.25">
      <c r="A321" s="40"/>
      <c r="B321" s="41"/>
      <c r="C321" s="41"/>
      <c r="D321" s="41"/>
      <c r="E321" s="50" t="s">
        <v>29</v>
      </c>
      <c r="F321" s="42"/>
      <c r="G321" s="114" t="s">
        <v>253</v>
      </c>
      <c r="H321" s="146">
        <f t="shared" si="298"/>
        <v>0</v>
      </c>
      <c r="I321" s="115">
        <f t="shared" si="298"/>
        <v>0</v>
      </c>
      <c r="J321" s="146">
        <f t="shared" si="298"/>
        <v>0</v>
      </c>
      <c r="K321" s="115">
        <f t="shared" si="299"/>
        <v>0</v>
      </c>
      <c r="L321" s="308">
        <v>0</v>
      </c>
      <c r="M321" s="37">
        <f t="shared" si="248"/>
        <v>0</v>
      </c>
      <c r="N321" s="146">
        <f t="shared" si="299"/>
        <v>0</v>
      </c>
      <c r="O321" s="115">
        <f>O322</f>
        <v>0</v>
      </c>
      <c r="P321" s="115">
        <f>P322</f>
        <v>0</v>
      </c>
      <c r="Q321" s="115">
        <f t="shared" si="299"/>
        <v>0</v>
      </c>
      <c r="R321" s="146">
        <f t="shared" si="299"/>
        <v>0</v>
      </c>
      <c r="S321" s="115">
        <f t="shared" si="299"/>
        <v>0</v>
      </c>
      <c r="T321" s="146">
        <f t="shared" si="299"/>
        <v>0</v>
      </c>
      <c r="U321" s="115">
        <f t="shared" si="299"/>
        <v>0</v>
      </c>
      <c r="V321" s="115">
        <f t="shared" si="299"/>
        <v>0</v>
      </c>
      <c r="W321" s="115">
        <f t="shared" si="299"/>
        <v>0</v>
      </c>
      <c r="X321" s="115">
        <f t="shared" si="299"/>
        <v>0</v>
      </c>
      <c r="Y321" s="115">
        <f t="shared" si="299"/>
        <v>0</v>
      </c>
      <c r="Z321" s="115">
        <f>Z322</f>
        <v>0</v>
      </c>
      <c r="AA321" s="115">
        <f t="shared" si="300"/>
        <v>0</v>
      </c>
      <c r="AB321" s="115">
        <f t="shared" si="300"/>
        <v>0</v>
      </c>
      <c r="AC321" s="115">
        <f t="shared" si="300"/>
        <v>0</v>
      </c>
      <c r="AD321" s="115">
        <f t="shared" si="300"/>
        <v>0</v>
      </c>
      <c r="AE321" s="116">
        <f t="shared" si="300"/>
        <v>0</v>
      </c>
      <c r="AF321" s="115">
        <f t="shared" si="300"/>
        <v>0</v>
      </c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</row>
    <row r="322" spans="1:191" ht="16.5" thickBot="1" x14ac:dyDescent="0.25">
      <c r="A322" s="59"/>
      <c r="B322" s="60"/>
      <c r="C322" s="60"/>
      <c r="D322" s="60"/>
      <c r="E322" s="60"/>
      <c r="F322" s="61" t="s">
        <v>35</v>
      </c>
      <c r="G322" s="127" t="s">
        <v>254</v>
      </c>
      <c r="H322" s="63"/>
      <c r="I322" s="145"/>
      <c r="J322" s="63"/>
      <c r="K322" s="62">
        <f>I322+J322</f>
        <v>0</v>
      </c>
      <c r="L322" s="308">
        <v>0</v>
      </c>
      <c r="M322" s="37">
        <f t="shared" si="248"/>
        <v>0</v>
      </c>
      <c r="N322" s="63"/>
      <c r="O322" s="74">
        <f>M322+N322</f>
        <v>0</v>
      </c>
      <c r="P322" s="145"/>
      <c r="Q322" s="74">
        <f>O322+P322</f>
        <v>0</v>
      </c>
      <c r="R322" s="65"/>
      <c r="S322" s="74">
        <f>R322+Q322</f>
        <v>0</v>
      </c>
      <c r="T322" s="65"/>
      <c r="U322" s="74">
        <f>S322+T322</f>
        <v>0</v>
      </c>
      <c r="V322" s="74"/>
      <c r="W322" s="74">
        <f>U322+V322</f>
        <v>0</v>
      </c>
      <c r="X322" s="74"/>
      <c r="Y322" s="74">
        <f>W322+X322</f>
        <v>0</v>
      </c>
      <c r="Z322" s="74"/>
      <c r="AA322" s="74">
        <f>Y322+Z322</f>
        <v>0</v>
      </c>
      <c r="AB322" s="52"/>
      <c r="AC322" s="74">
        <f>AA322+AB322</f>
        <v>0</v>
      </c>
      <c r="AD322" s="74"/>
      <c r="AE322" s="130">
        <f>AC322+AD322</f>
        <v>0</v>
      </c>
      <c r="AF322" s="7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</row>
    <row r="323" spans="1:191" ht="30.75" thickBot="1" x14ac:dyDescent="0.25">
      <c r="A323" s="40"/>
      <c r="B323" s="41"/>
      <c r="C323" s="41"/>
      <c r="D323" s="41">
        <v>51</v>
      </c>
      <c r="E323" s="41"/>
      <c r="F323" s="42"/>
      <c r="G323" s="124" t="s">
        <v>255</v>
      </c>
      <c r="H323" s="146">
        <f t="shared" ref="H323:O323" si="301">H324</f>
        <v>2177000</v>
      </c>
      <c r="I323" s="115">
        <f t="shared" si="301"/>
        <v>1709541</v>
      </c>
      <c r="J323" s="146">
        <f t="shared" si="301"/>
        <v>255683</v>
      </c>
      <c r="K323" s="115">
        <f t="shared" si="301"/>
        <v>1965224</v>
      </c>
      <c r="L323" s="308">
        <f t="shared" si="296"/>
        <v>90.272117593017924</v>
      </c>
      <c r="M323" s="37">
        <f t="shared" si="248"/>
        <v>211776</v>
      </c>
      <c r="N323" s="146">
        <f>N324</f>
        <v>0</v>
      </c>
      <c r="O323" s="115">
        <f t="shared" si="301"/>
        <v>211776</v>
      </c>
      <c r="P323" s="115">
        <f>P324</f>
        <v>0</v>
      </c>
      <c r="Q323" s="115">
        <f t="shared" ref="Q323:AE323" si="302">Q324</f>
        <v>211776</v>
      </c>
      <c r="R323" s="146">
        <f>R324</f>
        <v>0</v>
      </c>
      <c r="S323" s="115">
        <f t="shared" si="302"/>
        <v>211776</v>
      </c>
      <c r="T323" s="146">
        <f>T324</f>
        <v>0</v>
      </c>
      <c r="U323" s="115">
        <f t="shared" si="302"/>
        <v>211776</v>
      </c>
      <c r="V323" s="115">
        <f>V324</f>
        <v>0</v>
      </c>
      <c r="W323" s="115">
        <f t="shared" si="302"/>
        <v>211776</v>
      </c>
      <c r="X323" s="115">
        <f>X324</f>
        <v>0</v>
      </c>
      <c r="Y323" s="115">
        <f t="shared" si="302"/>
        <v>211776</v>
      </c>
      <c r="Z323" s="115">
        <f>Z324</f>
        <v>0</v>
      </c>
      <c r="AA323" s="115">
        <f t="shared" si="302"/>
        <v>211776</v>
      </c>
      <c r="AB323" s="115">
        <f>AB324</f>
        <v>0</v>
      </c>
      <c r="AC323" s="115">
        <f t="shared" si="302"/>
        <v>211776</v>
      </c>
      <c r="AD323" s="115">
        <f>AD324</f>
        <v>0</v>
      </c>
      <c r="AE323" s="116">
        <f t="shared" si="302"/>
        <v>211776</v>
      </c>
      <c r="AF323" s="115">
        <f>AF324</f>
        <v>9602000</v>
      </c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</row>
    <row r="324" spans="1:191" ht="14.1" customHeight="1" thickBot="1" x14ac:dyDescent="0.25">
      <c r="A324" s="40"/>
      <c r="B324" s="41"/>
      <c r="C324" s="41"/>
      <c r="D324" s="41"/>
      <c r="E324" s="41" t="s">
        <v>37</v>
      </c>
      <c r="F324" s="42"/>
      <c r="G324" s="114" t="s">
        <v>120</v>
      </c>
      <c r="H324" s="146">
        <f t="shared" ref="H324" si="303">H325+H326+H327</f>
        <v>2177000</v>
      </c>
      <c r="I324" s="115">
        <f t="shared" ref="I324:O324" si="304">I325+I326+I327</f>
        <v>1709541</v>
      </c>
      <c r="J324" s="146">
        <f t="shared" si="304"/>
        <v>255683</v>
      </c>
      <c r="K324" s="115">
        <f t="shared" si="304"/>
        <v>1965224</v>
      </c>
      <c r="L324" s="308">
        <f t="shared" si="296"/>
        <v>90.272117593017924</v>
      </c>
      <c r="M324" s="37">
        <f t="shared" si="248"/>
        <v>211776</v>
      </c>
      <c r="N324" s="146">
        <f>N325+N326+N327</f>
        <v>0</v>
      </c>
      <c r="O324" s="115">
        <f t="shared" si="304"/>
        <v>211776</v>
      </c>
      <c r="P324" s="115">
        <f>P325+P326+P327</f>
        <v>0</v>
      </c>
      <c r="Q324" s="115">
        <f t="shared" ref="Q324:AE324" si="305">Q325+Q326+Q327</f>
        <v>211776</v>
      </c>
      <c r="R324" s="146">
        <f>R325+R326+R327</f>
        <v>0</v>
      </c>
      <c r="S324" s="115">
        <f t="shared" si="305"/>
        <v>211776</v>
      </c>
      <c r="T324" s="146">
        <f>T325+T326+T327</f>
        <v>0</v>
      </c>
      <c r="U324" s="115">
        <f t="shared" si="305"/>
        <v>211776</v>
      </c>
      <c r="V324" s="115">
        <f>V325+V326+V327</f>
        <v>0</v>
      </c>
      <c r="W324" s="115">
        <f t="shared" si="305"/>
        <v>211776</v>
      </c>
      <c r="X324" s="115">
        <f>X325+X326+X327</f>
        <v>0</v>
      </c>
      <c r="Y324" s="115">
        <f t="shared" si="305"/>
        <v>211776</v>
      </c>
      <c r="Z324" s="115">
        <f>Z325+Z326+Z327</f>
        <v>0</v>
      </c>
      <c r="AA324" s="115">
        <f t="shared" si="305"/>
        <v>211776</v>
      </c>
      <c r="AB324" s="115">
        <f>AB325+AB326+AB327</f>
        <v>0</v>
      </c>
      <c r="AC324" s="115">
        <f t="shared" si="305"/>
        <v>211776</v>
      </c>
      <c r="AD324" s="115">
        <f>AD325+AD326+AD327</f>
        <v>0</v>
      </c>
      <c r="AE324" s="116">
        <f t="shared" si="305"/>
        <v>211776</v>
      </c>
      <c r="AF324" s="115">
        <f>AF325+AF326+AF327</f>
        <v>9602000</v>
      </c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</row>
    <row r="325" spans="1:191" ht="30.75" thickBot="1" x14ac:dyDescent="0.25">
      <c r="A325" s="59"/>
      <c r="B325" s="60"/>
      <c r="C325" s="60"/>
      <c r="D325" s="60"/>
      <c r="E325" s="60"/>
      <c r="F325" s="61">
        <v>17</v>
      </c>
      <c r="G325" s="127" t="s">
        <v>122</v>
      </c>
      <c r="H325" s="63">
        <f>856000+793000</f>
        <v>1649000</v>
      </c>
      <c r="I325" s="63">
        <v>1308672</v>
      </c>
      <c r="J325" s="63">
        <v>209934</v>
      </c>
      <c r="K325" s="62">
        <f>I325+J325</f>
        <v>1518606</v>
      </c>
      <c r="L325" s="308">
        <f t="shared" si="296"/>
        <v>92.092540933899329</v>
      </c>
      <c r="M325" s="37">
        <f t="shared" si="248"/>
        <v>130394</v>
      </c>
      <c r="N325" s="63"/>
      <c r="O325" s="74">
        <f>M325+N325</f>
        <v>130394</v>
      </c>
      <c r="P325" s="63"/>
      <c r="Q325" s="74">
        <f>O325+P325</f>
        <v>130394</v>
      </c>
      <c r="R325" s="65"/>
      <c r="S325" s="74">
        <f>R325+Q325</f>
        <v>130394</v>
      </c>
      <c r="T325" s="65"/>
      <c r="U325" s="74">
        <f>S325+T325</f>
        <v>130394</v>
      </c>
      <c r="V325" s="74"/>
      <c r="W325" s="74">
        <f>U325+V325</f>
        <v>130394</v>
      </c>
      <c r="X325" s="74"/>
      <c r="Y325" s="74">
        <f>W325+X325</f>
        <v>130394</v>
      </c>
      <c r="Z325" s="74"/>
      <c r="AA325" s="74">
        <f>Y325+Z325</f>
        <v>130394</v>
      </c>
      <c r="AB325" s="52"/>
      <c r="AC325" s="74">
        <f>AA325+AB325</f>
        <v>130394</v>
      </c>
      <c r="AD325" s="74"/>
      <c r="AE325" s="130">
        <f>AC325+AD325</f>
        <v>130394</v>
      </c>
      <c r="AF325" s="74">
        <v>8000000</v>
      </c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</row>
    <row r="326" spans="1:191" ht="30.75" thickBot="1" x14ac:dyDescent="0.25">
      <c r="A326" s="59"/>
      <c r="B326" s="60"/>
      <c r="C326" s="60"/>
      <c r="D326" s="60"/>
      <c r="E326" s="60"/>
      <c r="F326" s="61">
        <v>19</v>
      </c>
      <c r="G326" s="127" t="s">
        <v>124</v>
      </c>
      <c r="H326" s="63">
        <f>253000+274000</f>
        <v>527000</v>
      </c>
      <c r="I326" s="63">
        <v>400620</v>
      </c>
      <c r="J326" s="63">
        <v>45749</v>
      </c>
      <c r="K326" s="62">
        <f>I326+J326</f>
        <v>446369</v>
      </c>
      <c r="L326" s="308">
        <f t="shared" si="296"/>
        <v>84.7</v>
      </c>
      <c r="M326" s="37">
        <f t="shared" si="248"/>
        <v>80631</v>
      </c>
      <c r="N326" s="63"/>
      <c r="O326" s="74">
        <f>M326+N326</f>
        <v>80631</v>
      </c>
      <c r="P326" s="63"/>
      <c r="Q326" s="74">
        <f>O326+P326</f>
        <v>80631</v>
      </c>
      <c r="R326" s="65"/>
      <c r="S326" s="74">
        <f>R326+Q326</f>
        <v>80631</v>
      </c>
      <c r="T326" s="65"/>
      <c r="U326" s="74">
        <f>S326+T326</f>
        <v>80631</v>
      </c>
      <c r="V326" s="74"/>
      <c r="W326" s="74">
        <f>U326+V326</f>
        <v>80631</v>
      </c>
      <c r="X326" s="74"/>
      <c r="Y326" s="74">
        <f>W326+X326</f>
        <v>80631</v>
      </c>
      <c r="Z326" s="74"/>
      <c r="AA326" s="74">
        <f>Y326+Z326</f>
        <v>80631</v>
      </c>
      <c r="AB326" s="52"/>
      <c r="AC326" s="74">
        <f>AA326+AB326</f>
        <v>80631</v>
      </c>
      <c r="AD326" s="74"/>
      <c r="AE326" s="130">
        <f>AC326+AD326</f>
        <v>80631</v>
      </c>
      <c r="AF326" s="74">
        <v>1600000</v>
      </c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</row>
    <row r="327" spans="1:191" ht="60.75" thickBot="1" x14ac:dyDescent="0.25">
      <c r="A327" s="59"/>
      <c r="B327" s="60"/>
      <c r="C327" s="60"/>
      <c r="D327" s="60"/>
      <c r="E327" s="60"/>
      <c r="F327" s="61" t="s">
        <v>117</v>
      </c>
      <c r="G327" s="127" t="s">
        <v>125</v>
      </c>
      <c r="H327" s="63">
        <f>1000</f>
        <v>1000</v>
      </c>
      <c r="I327" s="63">
        <v>249</v>
      </c>
      <c r="J327" s="63">
        <v>0</v>
      </c>
      <c r="K327" s="62">
        <f>I327+J327</f>
        <v>249</v>
      </c>
      <c r="L327" s="308">
        <f t="shared" si="296"/>
        <v>24.9</v>
      </c>
      <c r="M327" s="37">
        <f t="shared" si="248"/>
        <v>751</v>
      </c>
      <c r="N327" s="63"/>
      <c r="O327" s="74">
        <f>M327+N327</f>
        <v>751</v>
      </c>
      <c r="P327" s="63"/>
      <c r="Q327" s="74">
        <f>O327+P327</f>
        <v>751</v>
      </c>
      <c r="R327" s="74"/>
      <c r="S327" s="74">
        <f>R327+Q327</f>
        <v>751</v>
      </c>
      <c r="T327" s="74"/>
      <c r="U327" s="74">
        <f>S327+T327</f>
        <v>751</v>
      </c>
      <c r="V327" s="74"/>
      <c r="W327" s="74">
        <f>U327+V327</f>
        <v>751</v>
      </c>
      <c r="X327" s="74"/>
      <c r="Y327" s="74">
        <f>W327+X327</f>
        <v>751</v>
      </c>
      <c r="Z327" s="74"/>
      <c r="AA327" s="74">
        <f>Y327+Z327</f>
        <v>751</v>
      </c>
      <c r="AB327" s="52"/>
      <c r="AC327" s="74">
        <f>AA327+AB327</f>
        <v>751</v>
      </c>
      <c r="AD327" s="74"/>
      <c r="AE327" s="130">
        <f>AC327+AD327</f>
        <v>751</v>
      </c>
      <c r="AF327" s="74">
        <v>2000</v>
      </c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</row>
    <row r="328" spans="1:191" ht="16.5" thickBot="1" x14ac:dyDescent="0.25">
      <c r="A328" s="40"/>
      <c r="B328" s="41"/>
      <c r="C328" s="41"/>
      <c r="D328" s="41">
        <v>57</v>
      </c>
      <c r="E328" s="41"/>
      <c r="F328" s="42"/>
      <c r="G328" s="124" t="s">
        <v>224</v>
      </c>
      <c r="H328" s="146">
        <f t="shared" ref="H328" si="306">H329+H346</f>
        <v>6128000</v>
      </c>
      <c r="I328" s="146">
        <f t="shared" ref="I328:AF328" si="307">I329+I346</f>
        <v>4936993</v>
      </c>
      <c r="J328" s="146">
        <f t="shared" si="307"/>
        <v>782716</v>
      </c>
      <c r="K328" s="115">
        <f t="shared" si="307"/>
        <v>5719709</v>
      </c>
      <c r="L328" s="308">
        <f t="shared" si="296"/>
        <v>93.33728785900783</v>
      </c>
      <c r="M328" s="37">
        <f t="shared" si="248"/>
        <v>408291</v>
      </c>
      <c r="N328" s="115">
        <f t="shared" si="307"/>
        <v>0</v>
      </c>
      <c r="O328" s="115">
        <f t="shared" si="307"/>
        <v>408291</v>
      </c>
      <c r="P328" s="115">
        <f t="shared" si="307"/>
        <v>0</v>
      </c>
      <c r="Q328" s="115">
        <f t="shared" si="307"/>
        <v>408291</v>
      </c>
      <c r="R328" s="115">
        <f t="shared" si="307"/>
        <v>0</v>
      </c>
      <c r="S328" s="115">
        <f t="shared" si="307"/>
        <v>408291</v>
      </c>
      <c r="T328" s="115">
        <f t="shared" si="307"/>
        <v>0</v>
      </c>
      <c r="U328" s="115">
        <f t="shared" si="307"/>
        <v>408291</v>
      </c>
      <c r="V328" s="115">
        <f t="shared" si="307"/>
        <v>0</v>
      </c>
      <c r="W328" s="115">
        <f t="shared" si="307"/>
        <v>408291</v>
      </c>
      <c r="X328" s="115">
        <f t="shared" si="307"/>
        <v>0</v>
      </c>
      <c r="Y328" s="115">
        <f t="shared" si="307"/>
        <v>408291</v>
      </c>
      <c r="Z328" s="115">
        <f t="shared" si="307"/>
        <v>0</v>
      </c>
      <c r="AA328" s="115">
        <f t="shared" si="307"/>
        <v>408291</v>
      </c>
      <c r="AB328" s="115">
        <f t="shared" si="307"/>
        <v>0</v>
      </c>
      <c r="AC328" s="115">
        <f t="shared" si="307"/>
        <v>408291</v>
      </c>
      <c r="AD328" s="115">
        <f t="shared" si="307"/>
        <v>0</v>
      </c>
      <c r="AE328" s="116">
        <f t="shared" si="307"/>
        <v>408291</v>
      </c>
      <c r="AF328" s="115" t="e">
        <f t="shared" si="307"/>
        <v>#REF!</v>
      </c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</row>
    <row r="329" spans="1:191" ht="16.5" thickBot="1" x14ac:dyDescent="0.25">
      <c r="A329" s="40"/>
      <c r="B329" s="41"/>
      <c r="C329" s="41"/>
      <c r="D329" s="41"/>
      <c r="E329" s="41" t="s">
        <v>37</v>
      </c>
      <c r="F329" s="42"/>
      <c r="G329" s="114" t="s">
        <v>126</v>
      </c>
      <c r="H329" s="146">
        <f>+H330+H340+H341</f>
        <v>6028000</v>
      </c>
      <c r="I329" s="146">
        <f>+I330+I340+I341</f>
        <v>4863943</v>
      </c>
      <c r="J329" s="146">
        <f t="shared" ref="J329:AE329" si="308">+J330+J340+J341</f>
        <v>767916</v>
      </c>
      <c r="K329" s="119">
        <f t="shared" si="308"/>
        <v>5631859</v>
      </c>
      <c r="L329" s="308">
        <f t="shared" si="296"/>
        <v>93.428317850033181</v>
      </c>
      <c r="M329" s="37">
        <f t="shared" ref="M329:M377" si="309">(H329-K329)</f>
        <v>396141</v>
      </c>
      <c r="N329" s="119">
        <f t="shared" si="308"/>
        <v>0</v>
      </c>
      <c r="O329" s="119">
        <f t="shared" si="308"/>
        <v>396141</v>
      </c>
      <c r="P329" s="119">
        <f t="shared" si="308"/>
        <v>0</v>
      </c>
      <c r="Q329" s="119">
        <f t="shared" si="308"/>
        <v>396141</v>
      </c>
      <c r="R329" s="119">
        <f t="shared" si="308"/>
        <v>0</v>
      </c>
      <c r="S329" s="119">
        <f t="shared" si="308"/>
        <v>396141</v>
      </c>
      <c r="T329" s="119">
        <f t="shared" si="308"/>
        <v>0</v>
      </c>
      <c r="U329" s="119">
        <f t="shared" si="308"/>
        <v>396141</v>
      </c>
      <c r="V329" s="119">
        <f t="shared" si="308"/>
        <v>0</v>
      </c>
      <c r="W329" s="119">
        <f t="shared" si="308"/>
        <v>396141</v>
      </c>
      <c r="X329" s="119">
        <f t="shared" si="308"/>
        <v>0</v>
      </c>
      <c r="Y329" s="119">
        <f t="shared" si="308"/>
        <v>396141</v>
      </c>
      <c r="Z329" s="119">
        <f t="shared" si="308"/>
        <v>0</v>
      </c>
      <c r="AA329" s="119">
        <f t="shared" si="308"/>
        <v>396141</v>
      </c>
      <c r="AB329" s="119">
        <f t="shared" si="308"/>
        <v>0</v>
      </c>
      <c r="AC329" s="119">
        <f t="shared" si="308"/>
        <v>396141</v>
      </c>
      <c r="AD329" s="119">
        <f t="shared" si="308"/>
        <v>0</v>
      </c>
      <c r="AE329" s="120">
        <f t="shared" si="308"/>
        <v>396141</v>
      </c>
      <c r="AF329" s="119">
        <v>17500000</v>
      </c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</row>
    <row r="330" spans="1:191" ht="16.5" thickBot="1" x14ac:dyDescent="0.3">
      <c r="A330" s="40"/>
      <c r="B330" s="41"/>
      <c r="C330" s="41"/>
      <c r="D330" s="41"/>
      <c r="E330" s="41"/>
      <c r="F330" s="42"/>
      <c r="G330" s="159" t="s">
        <v>256</v>
      </c>
      <c r="H330" s="146">
        <f>+H331+H332+H333+H334+H337+H338+H339</f>
        <v>6028000</v>
      </c>
      <c r="I330" s="146">
        <f>+I331+I332+I333+I334+I337+I338+I339</f>
        <v>4424343</v>
      </c>
      <c r="J330" s="146">
        <f t="shared" ref="J330:AF330" si="310">+J331+J332+J333+J334+J337+J338+J339</f>
        <v>764805</v>
      </c>
      <c r="K330" s="146">
        <f t="shared" si="310"/>
        <v>5189148</v>
      </c>
      <c r="L330" s="308">
        <f t="shared" si="296"/>
        <v>86.084074319840738</v>
      </c>
      <c r="M330" s="37">
        <f t="shared" si="309"/>
        <v>838852</v>
      </c>
      <c r="N330" s="146">
        <f t="shared" si="310"/>
        <v>0</v>
      </c>
      <c r="O330" s="146">
        <f t="shared" si="310"/>
        <v>838852</v>
      </c>
      <c r="P330" s="146">
        <f t="shared" si="310"/>
        <v>0</v>
      </c>
      <c r="Q330" s="146">
        <f t="shared" si="310"/>
        <v>838852</v>
      </c>
      <c r="R330" s="146">
        <f t="shared" si="310"/>
        <v>0</v>
      </c>
      <c r="S330" s="146">
        <f t="shared" si="310"/>
        <v>838852</v>
      </c>
      <c r="T330" s="146">
        <f t="shared" si="310"/>
        <v>0</v>
      </c>
      <c r="U330" s="146">
        <f t="shared" si="310"/>
        <v>838852</v>
      </c>
      <c r="V330" s="146">
        <f t="shared" si="310"/>
        <v>0</v>
      </c>
      <c r="W330" s="146">
        <f t="shared" si="310"/>
        <v>838852</v>
      </c>
      <c r="X330" s="146">
        <f t="shared" si="310"/>
        <v>0</v>
      </c>
      <c r="Y330" s="146">
        <f t="shared" si="310"/>
        <v>838852</v>
      </c>
      <c r="Z330" s="146">
        <f t="shared" si="310"/>
        <v>0</v>
      </c>
      <c r="AA330" s="146">
        <f t="shared" si="310"/>
        <v>838852</v>
      </c>
      <c r="AB330" s="146">
        <f t="shared" si="310"/>
        <v>0</v>
      </c>
      <c r="AC330" s="146">
        <f t="shared" si="310"/>
        <v>838852</v>
      </c>
      <c r="AD330" s="146">
        <f t="shared" si="310"/>
        <v>0</v>
      </c>
      <c r="AE330" s="146">
        <f t="shared" si="310"/>
        <v>838852</v>
      </c>
      <c r="AF330" s="146">
        <f t="shared" si="310"/>
        <v>0</v>
      </c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</row>
    <row r="331" spans="1:191" ht="16.5" thickBot="1" x14ac:dyDescent="0.25">
      <c r="A331" s="59"/>
      <c r="B331" s="60"/>
      <c r="C331" s="60"/>
      <c r="D331" s="60"/>
      <c r="E331" s="60"/>
      <c r="F331" s="61"/>
      <c r="G331" s="160" t="s">
        <v>257</v>
      </c>
      <c r="H331" s="161">
        <f>3222000+2806000</f>
        <v>6028000</v>
      </c>
      <c r="I331" s="161">
        <v>4424343</v>
      </c>
      <c r="J331" s="161">
        <v>764805</v>
      </c>
      <c r="K331" s="162">
        <f t="shared" ref="K331:K339" si="311">I331+J331</f>
        <v>5189148</v>
      </c>
      <c r="L331" s="308">
        <f t="shared" si="296"/>
        <v>86.084074319840738</v>
      </c>
      <c r="M331" s="37">
        <f t="shared" si="309"/>
        <v>838852</v>
      </c>
      <c r="N331" s="164"/>
      <c r="O331" s="164">
        <f>M331+N331</f>
        <v>838852</v>
      </c>
      <c r="P331" s="164"/>
      <c r="Q331" s="164">
        <f t="shared" ref="Q331:Q339" si="312">O331+P331</f>
        <v>838852</v>
      </c>
      <c r="R331" s="164"/>
      <c r="S331" s="164">
        <f t="shared" ref="S331:S339" si="313">R331+Q331</f>
        <v>838852</v>
      </c>
      <c r="T331" s="164"/>
      <c r="U331" s="164">
        <f>S331+T331</f>
        <v>838852</v>
      </c>
      <c r="V331" s="164"/>
      <c r="W331" s="164">
        <f t="shared" ref="W331:W339" si="314">U331+V331</f>
        <v>838852</v>
      </c>
      <c r="X331" s="164"/>
      <c r="Y331" s="164">
        <f t="shared" ref="Y331:AE339" si="315">W331+X331</f>
        <v>838852</v>
      </c>
      <c r="Z331" s="164"/>
      <c r="AA331" s="164">
        <f t="shared" si="315"/>
        <v>838852</v>
      </c>
      <c r="AB331" s="165"/>
      <c r="AC331" s="164">
        <f t="shared" si="315"/>
        <v>838852</v>
      </c>
      <c r="AD331" s="164"/>
      <c r="AE331" s="164">
        <f t="shared" si="315"/>
        <v>838852</v>
      </c>
      <c r="AF331" s="16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/>
      <c r="EA331" s="7"/>
      <c r="EB331" s="7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</row>
    <row r="332" spans="1:191" ht="16.5" thickBot="1" x14ac:dyDescent="0.25">
      <c r="A332" s="59"/>
      <c r="B332" s="60"/>
      <c r="C332" s="60"/>
      <c r="D332" s="60"/>
      <c r="E332" s="60"/>
      <c r="F332" s="61"/>
      <c r="G332" s="160" t="s">
        <v>258</v>
      </c>
      <c r="H332" s="161"/>
      <c r="I332" s="161"/>
      <c r="J332" s="161"/>
      <c r="K332" s="62">
        <f t="shared" si="311"/>
        <v>0</v>
      </c>
      <c r="L332" s="308">
        <v>0</v>
      </c>
      <c r="M332" s="37">
        <f t="shared" si="309"/>
        <v>0</v>
      </c>
      <c r="N332" s="74"/>
      <c r="O332" s="164">
        <f>M332+N332</f>
        <v>0</v>
      </c>
      <c r="P332" s="74"/>
      <c r="Q332" s="74">
        <f t="shared" si="312"/>
        <v>0</v>
      </c>
      <c r="R332" s="74"/>
      <c r="S332" s="164">
        <f t="shared" si="313"/>
        <v>0</v>
      </c>
      <c r="T332" s="74"/>
      <c r="U332" s="164">
        <f>S332+T332</f>
        <v>0</v>
      </c>
      <c r="V332" s="74"/>
      <c r="W332" s="164">
        <f t="shared" si="314"/>
        <v>0</v>
      </c>
      <c r="X332" s="74"/>
      <c r="Y332" s="164">
        <f t="shared" si="315"/>
        <v>0</v>
      </c>
      <c r="Z332" s="74"/>
      <c r="AA332" s="164">
        <f t="shared" si="315"/>
        <v>0</v>
      </c>
      <c r="AB332" s="52"/>
      <c r="AC332" s="164">
        <f t="shared" si="315"/>
        <v>0</v>
      </c>
      <c r="AD332" s="74"/>
      <c r="AE332" s="164">
        <f t="shared" si="315"/>
        <v>0</v>
      </c>
      <c r="AF332" s="7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/>
      <c r="EA332" s="7"/>
      <c r="EB332" s="7"/>
      <c r="EC332" s="7"/>
      <c r="ED332" s="7"/>
      <c r="EE332" s="7"/>
      <c r="EF332" s="7"/>
      <c r="EG332" s="7"/>
      <c r="EH332" s="7"/>
      <c r="EI332" s="7"/>
      <c r="EJ332" s="7"/>
      <c r="EK332" s="7"/>
      <c r="EL332" s="7"/>
      <c r="EM332" s="7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</row>
    <row r="333" spans="1:191" ht="16.5" thickBot="1" x14ac:dyDescent="0.25">
      <c r="A333" s="59"/>
      <c r="B333" s="60"/>
      <c r="C333" s="60"/>
      <c r="D333" s="60"/>
      <c r="E333" s="60"/>
      <c r="F333" s="61"/>
      <c r="G333" s="166" t="s">
        <v>259</v>
      </c>
      <c r="H333" s="161"/>
      <c r="I333" s="161"/>
      <c r="J333" s="161"/>
      <c r="K333" s="62">
        <f t="shared" si="311"/>
        <v>0</v>
      </c>
      <c r="L333" s="308">
        <v>0</v>
      </c>
      <c r="M333" s="37">
        <f t="shared" si="309"/>
        <v>0</v>
      </c>
      <c r="N333" s="74"/>
      <c r="O333" s="74">
        <f t="shared" ref="O333:O340" si="316">M333+N333</f>
        <v>0</v>
      </c>
      <c r="P333" s="74"/>
      <c r="Q333" s="74">
        <f t="shared" si="312"/>
        <v>0</v>
      </c>
      <c r="R333" s="74"/>
      <c r="S333" s="74">
        <f t="shared" si="313"/>
        <v>0</v>
      </c>
      <c r="T333" s="74"/>
      <c r="U333" s="74">
        <f t="shared" ref="U333:U339" si="317">S333+T333</f>
        <v>0</v>
      </c>
      <c r="V333" s="74"/>
      <c r="W333" s="74">
        <f t="shared" si="314"/>
        <v>0</v>
      </c>
      <c r="X333" s="74"/>
      <c r="Y333" s="74">
        <f t="shared" si="315"/>
        <v>0</v>
      </c>
      <c r="Z333" s="74"/>
      <c r="AA333" s="74">
        <f t="shared" si="315"/>
        <v>0</v>
      </c>
      <c r="AB333" s="52"/>
      <c r="AC333" s="74">
        <f t="shared" si="315"/>
        <v>0</v>
      </c>
      <c r="AD333" s="74"/>
      <c r="AE333" s="74">
        <f t="shared" si="315"/>
        <v>0</v>
      </c>
      <c r="AF333" s="7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</row>
    <row r="334" spans="1:191" ht="16.5" thickBot="1" x14ac:dyDescent="0.25">
      <c r="A334" s="59"/>
      <c r="B334" s="60"/>
      <c r="C334" s="60"/>
      <c r="D334" s="60"/>
      <c r="E334" s="60"/>
      <c r="F334" s="61"/>
      <c r="G334" s="160" t="s">
        <v>260</v>
      </c>
      <c r="H334" s="161"/>
      <c r="I334" s="161"/>
      <c r="J334" s="161"/>
      <c r="K334" s="62">
        <f t="shared" si="311"/>
        <v>0</v>
      </c>
      <c r="L334" s="308">
        <v>0</v>
      </c>
      <c r="M334" s="37">
        <f t="shared" si="309"/>
        <v>0</v>
      </c>
      <c r="N334" s="74"/>
      <c r="O334" s="74">
        <f t="shared" si="316"/>
        <v>0</v>
      </c>
      <c r="P334" s="74"/>
      <c r="Q334" s="74">
        <f t="shared" si="312"/>
        <v>0</v>
      </c>
      <c r="R334" s="74"/>
      <c r="S334" s="74">
        <f t="shared" si="313"/>
        <v>0</v>
      </c>
      <c r="T334" s="74"/>
      <c r="U334" s="74">
        <f t="shared" si="317"/>
        <v>0</v>
      </c>
      <c r="V334" s="74"/>
      <c r="W334" s="74">
        <f t="shared" si="314"/>
        <v>0</v>
      </c>
      <c r="X334" s="74"/>
      <c r="Y334" s="74">
        <f t="shared" si="315"/>
        <v>0</v>
      </c>
      <c r="Z334" s="74"/>
      <c r="AA334" s="74">
        <f t="shared" si="315"/>
        <v>0</v>
      </c>
      <c r="AB334" s="52"/>
      <c r="AC334" s="74">
        <f t="shared" si="315"/>
        <v>0</v>
      </c>
      <c r="AD334" s="74"/>
      <c r="AE334" s="74">
        <f t="shared" si="315"/>
        <v>0</v>
      </c>
      <c r="AF334" s="7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</row>
    <row r="335" spans="1:191" ht="16.5" hidden="1" thickBot="1" x14ac:dyDescent="0.25">
      <c r="A335" s="59"/>
      <c r="B335" s="60"/>
      <c r="C335" s="60"/>
      <c r="D335" s="60"/>
      <c r="E335" s="60"/>
      <c r="F335" s="61"/>
      <c r="G335" s="160" t="s">
        <v>261</v>
      </c>
      <c r="H335" s="161"/>
      <c r="I335" s="161"/>
      <c r="J335" s="161"/>
      <c r="K335" s="62">
        <f t="shared" si="311"/>
        <v>0</v>
      </c>
      <c r="L335" s="308" t="e">
        <f t="shared" si="296"/>
        <v>#DIV/0!</v>
      </c>
      <c r="M335" s="37">
        <f t="shared" si="309"/>
        <v>0</v>
      </c>
      <c r="N335" s="74"/>
      <c r="O335" s="74">
        <f t="shared" si="316"/>
        <v>0</v>
      </c>
      <c r="P335" s="74"/>
      <c r="Q335" s="74">
        <f t="shared" si="312"/>
        <v>0</v>
      </c>
      <c r="R335" s="74"/>
      <c r="S335" s="74">
        <f t="shared" si="313"/>
        <v>0</v>
      </c>
      <c r="T335" s="74"/>
      <c r="U335" s="74">
        <f t="shared" si="317"/>
        <v>0</v>
      </c>
      <c r="V335" s="74"/>
      <c r="W335" s="74">
        <f t="shared" si="314"/>
        <v>0</v>
      </c>
      <c r="X335" s="74"/>
      <c r="Y335" s="74">
        <f t="shared" si="315"/>
        <v>0</v>
      </c>
      <c r="Z335" s="74"/>
      <c r="AA335" s="74">
        <f t="shared" si="315"/>
        <v>0</v>
      </c>
      <c r="AB335" s="52"/>
      <c r="AC335" s="74">
        <f t="shared" si="315"/>
        <v>0</v>
      </c>
      <c r="AD335" s="74"/>
      <c r="AE335" s="74">
        <f t="shared" si="315"/>
        <v>0</v>
      </c>
      <c r="AF335" s="7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</row>
    <row r="336" spans="1:191" ht="16.5" hidden="1" thickBot="1" x14ac:dyDescent="0.25">
      <c r="A336" s="59"/>
      <c r="B336" s="60"/>
      <c r="C336" s="60"/>
      <c r="D336" s="60"/>
      <c r="E336" s="60"/>
      <c r="F336" s="61"/>
      <c r="G336" s="160" t="s">
        <v>262</v>
      </c>
      <c r="H336" s="161"/>
      <c r="I336" s="161"/>
      <c r="J336" s="161"/>
      <c r="K336" s="62">
        <f t="shared" si="311"/>
        <v>0</v>
      </c>
      <c r="L336" s="308" t="e">
        <f t="shared" si="296"/>
        <v>#DIV/0!</v>
      </c>
      <c r="M336" s="37">
        <f t="shared" si="309"/>
        <v>0</v>
      </c>
      <c r="N336" s="74"/>
      <c r="O336" s="74">
        <f t="shared" si="316"/>
        <v>0</v>
      </c>
      <c r="P336" s="74"/>
      <c r="Q336" s="74">
        <f t="shared" si="312"/>
        <v>0</v>
      </c>
      <c r="R336" s="74"/>
      <c r="S336" s="74">
        <f t="shared" si="313"/>
        <v>0</v>
      </c>
      <c r="T336" s="74"/>
      <c r="U336" s="74">
        <f t="shared" si="317"/>
        <v>0</v>
      </c>
      <c r="V336" s="74"/>
      <c r="W336" s="74">
        <f t="shared" si="314"/>
        <v>0</v>
      </c>
      <c r="X336" s="74"/>
      <c r="Y336" s="74">
        <f t="shared" si="315"/>
        <v>0</v>
      </c>
      <c r="Z336" s="74"/>
      <c r="AA336" s="74">
        <f t="shared" si="315"/>
        <v>0</v>
      </c>
      <c r="AB336" s="52"/>
      <c r="AC336" s="74">
        <f t="shared" si="315"/>
        <v>0</v>
      </c>
      <c r="AD336" s="74"/>
      <c r="AE336" s="74">
        <f t="shared" si="315"/>
        <v>0</v>
      </c>
      <c r="AF336" s="7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</row>
    <row r="337" spans="1:191" ht="16.5" thickBot="1" x14ac:dyDescent="0.25">
      <c r="A337" s="59"/>
      <c r="B337" s="60"/>
      <c r="C337" s="60"/>
      <c r="D337" s="60"/>
      <c r="E337" s="60"/>
      <c r="F337" s="61"/>
      <c r="G337" s="127" t="s">
        <v>263</v>
      </c>
      <c r="H337" s="63"/>
      <c r="I337" s="63"/>
      <c r="J337" s="63"/>
      <c r="K337" s="62">
        <f t="shared" si="311"/>
        <v>0</v>
      </c>
      <c r="L337" s="308">
        <v>0</v>
      </c>
      <c r="M337" s="37">
        <f t="shared" si="309"/>
        <v>0</v>
      </c>
      <c r="N337" s="74"/>
      <c r="O337" s="74">
        <f t="shared" si="316"/>
        <v>0</v>
      </c>
      <c r="P337" s="74"/>
      <c r="Q337" s="74">
        <f t="shared" si="312"/>
        <v>0</v>
      </c>
      <c r="R337" s="74"/>
      <c r="S337" s="74">
        <f t="shared" si="313"/>
        <v>0</v>
      </c>
      <c r="T337" s="74"/>
      <c r="U337" s="74">
        <f t="shared" si="317"/>
        <v>0</v>
      </c>
      <c r="V337" s="74"/>
      <c r="W337" s="74">
        <f t="shared" si="314"/>
        <v>0</v>
      </c>
      <c r="X337" s="74"/>
      <c r="Y337" s="74">
        <f t="shared" si="315"/>
        <v>0</v>
      </c>
      <c r="Z337" s="74"/>
      <c r="AA337" s="74">
        <f t="shared" si="315"/>
        <v>0</v>
      </c>
      <c r="AB337" s="52"/>
      <c r="AC337" s="74">
        <f t="shared" si="315"/>
        <v>0</v>
      </c>
      <c r="AD337" s="74"/>
      <c r="AE337" s="74">
        <f t="shared" si="315"/>
        <v>0</v>
      </c>
      <c r="AF337" s="7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</row>
    <row r="338" spans="1:191" ht="16.5" thickBot="1" x14ac:dyDescent="0.25">
      <c r="A338" s="59"/>
      <c r="B338" s="60"/>
      <c r="C338" s="60"/>
      <c r="D338" s="60"/>
      <c r="E338" s="60"/>
      <c r="F338" s="61"/>
      <c r="G338" s="167" t="s">
        <v>264</v>
      </c>
      <c r="H338" s="63"/>
      <c r="I338" s="63"/>
      <c r="J338" s="63"/>
      <c r="K338" s="62">
        <f t="shared" si="311"/>
        <v>0</v>
      </c>
      <c r="L338" s="308">
        <v>0</v>
      </c>
      <c r="M338" s="37">
        <f t="shared" si="309"/>
        <v>0</v>
      </c>
      <c r="N338" s="74"/>
      <c r="O338" s="74">
        <f t="shared" si="316"/>
        <v>0</v>
      </c>
      <c r="P338" s="74"/>
      <c r="Q338" s="74">
        <f t="shared" si="312"/>
        <v>0</v>
      </c>
      <c r="R338" s="74"/>
      <c r="S338" s="74">
        <f t="shared" si="313"/>
        <v>0</v>
      </c>
      <c r="T338" s="74"/>
      <c r="U338" s="74">
        <f t="shared" si="317"/>
        <v>0</v>
      </c>
      <c r="V338" s="74"/>
      <c r="W338" s="74">
        <f t="shared" si="314"/>
        <v>0</v>
      </c>
      <c r="X338" s="74"/>
      <c r="Y338" s="74">
        <f t="shared" si="315"/>
        <v>0</v>
      </c>
      <c r="Z338" s="74"/>
      <c r="AA338" s="74">
        <f t="shared" si="315"/>
        <v>0</v>
      </c>
      <c r="AB338" s="52"/>
      <c r="AC338" s="74">
        <f t="shared" si="315"/>
        <v>0</v>
      </c>
      <c r="AD338" s="74"/>
      <c r="AE338" s="74">
        <f t="shared" si="315"/>
        <v>0</v>
      </c>
      <c r="AF338" s="7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</row>
    <row r="339" spans="1:191" ht="16.5" thickBot="1" x14ac:dyDescent="0.25">
      <c r="A339" s="59"/>
      <c r="B339" s="60"/>
      <c r="C339" s="60"/>
      <c r="D339" s="60"/>
      <c r="E339" s="60"/>
      <c r="F339" s="61"/>
      <c r="G339" s="168" t="s">
        <v>265</v>
      </c>
      <c r="H339" s="169"/>
      <c r="I339" s="169"/>
      <c r="J339" s="169"/>
      <c r="K339" s="62">
        <f t="shared" si="311"/>
        <v>0</v>
      </c>
      <c r="L339" s="308">
        <v>0</v>
      </c>
      <c r="M339" s="37">
        <f t="shared" si="309"/>
        <v>0</v>
      </c>
      <c r="N339" s="74"/>
      <c r="O339" s="74">
        <f t="shared" si="316"/>
        <v>0</v>
      </c>
      <c r="P339" s="74"/>
      <c r="Q339" s="74">
        <f t="shared" si="312"/>
        <v>0</v>
      </c>
      <c r="R339" s="74"/>
      <c r="S339" s="74">
        <f t="shared" si="313"/>
        <v>0</v>
      </c>
      <c r="T339" s="74"/>
      <c r="U339" s="74">
        <f t="shared" si="317"/>
        <v>0</v>
      </c>
      <c r="V339" s="74"/>
      <c r="W339" s="74">
        <f t="shared" si="314"/>
        <v>0</v>
      </c>
      <c r="X339" s="74"/>
      <c r="Y339" s="74">
        <f t="shared" si="315"/>
        <v>0</v>
      </c>
      <c r="Z339" s="74"/>
      <c r="AA339" s="74">
        <f t="shared" si="315"/>
        <v>0</v>
      </c>
      <c r="AB339" s="52"/>
      <c r="AC339" s="74">
        <f t="shared" si="315"/>
        <v>0</v>
      </c>
      <c r="AD339" s="74"/>
      <c r="AE339" s="74">
        <f t="shared" si="315"/>
        <v>0</v>
      </c>
      <c r="AF339" s="7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</row>
    <row r="340" spans="1:191" ht="16.5" thickBot="1" x14ac:dyDescent="0.25">
      <c r="A340" s="59"/>
      <c r="B340" s="60"/>
      <c r="C340" s="60"/>
      <c r="D340" s="60"/>
      <c r="E340" s="60"/>
      <c r="F340" s="61"/>
      <c r="G340" s="160" t="s">
        <v>266</v>
      </c>
      <c r="H340" s="161">
        <v>0</v>
      </c>
      <c r="I340" s="161">
        <v>439600</v>
      </c>
      <c r="J340" s="161">
        <v>3111</v>
      </c>
      <c r="K340" s="62">
        <f>I340+J340</f>
        <v>442711</v>
      </c>
      <c r="L340" s="308">
        <v>0</v>
      </c>
      <c r="M340" s="37">
        <f t="shared" si="309"/>
        <v>-442711</v>
      </c>
      <c r="N340" s="74"/>
      <c r="O340" s="74">
        <f t="shared" si="316"/>
        <v>-442711</v>
      </c>
      <c r="P340" s="74"/>
      <c r="Q340" s="74">
        <f>O340+P340</f>
        <v>-442711</v>
      </c>
      <c r="R340" s="74"/>
      <c r="S340" s="74">
        <f>R340+Q340</f>
        <v>-442711</v>
      </c>
      <c r="T340" s="74"/>
      <c r="U340" s="74">
        <f>S340+T340</f>
        <v>-442711</v>
      </c>
      <c r="V340" s="74"/>
      <c r="W340" s="74">
        <f>U340+V340</f>
        <v>-442711</v>
      </c>
      <c r="X340" s="74"/>
      <c r="Y340" s="74">
        <f>W340+X340</f>
        <v>-442711</v>
      </c>
      <c r="Z340" s="74"/>
      <c r="AA340" s="74">
        <f>Y340+Z340</f>
        <v>-442711</v>
      </c>
      <c r="AB340" s="52"/>
      <c r="AC340" s="74">
        <f>AA340+AB340</f>
        <v>-442711</v>
      </c>
      <c r="AD340" s="74"/>
      <c r="AE340" s="74">
        <f>AC340+AD340</f>
        <v>-442711</v>
      </c>
      <c r="AF340" s="7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</row>
    <row r="341" spans="1:191" ht="16.5" thickBot="1" x14ac:dyDescent="0.3">
      <c r="A341" s="40"/>
      <c r="B341" s="41"/>
      <c r="C341" s="41"/>
      <c r="D341" s="41"/>
      <c r="E341" s="41"/>
      <c r="F341" s="42"/>
      <c r="G341" s="170" t="s">
        <v>267</v>
      </c>
      <c r="H341" s="146">
        <f t="shared" ref="H341" si="318">+H342+H343+H344+H345</f>
        <v>0</v>
      </c>
      <c r="I341" s="146">
        <f t="shared" ref="I341:AE341" si="319">+I342+I343+I344+I345</f>
        <v>0</v>
      </c>
      <c r="J341" s="146">
        <f>+J342+J343+J344+J345</f>
        <v>0</v>
      </c>
      <c r="K341" s="115">
        <f t="shared" si="319"/>
        <v>0</v>
      </c>
      <c r="L341" s="308">
        <v>0</v>
      </c>
      <c r="M341" s="37">
        <f t="shared" si="309"/>
        <v>0</v>
      </c>
      <c r="N341" s="115">
        <f t="shared" si="319"/>
        <v>0</v>
      </c>
      <c r="O341" s="115">
        <f t="shared" si="319"/>
        <v>0</v>
      </c>
      <c r="P341" s="115">
        <f t="shared" si="319"/>
        <v>0</v>
      </c>
      <c r="Q341" s="115">
        <f t="shared" si="319"/>
        <v>0</v>
      </c>
      <c r="R341" s="115">
        <f t="shared" si="319"/>
        <v>0</v>
      </c>
      <c r="S341" s="115">
        <f t="shared" si="319"/>
        <v>0</v>
      </c>
      <c r="T341" s="115">
        <f t="shared" si="319"/>
        <v>0</v>
      </c>
      <c r="U341" s="115">
        <f t="shared" si="319"/>
        <v>0</v>
      </c>
      <c r="V341" s="115">
        <f>+V342+V343+V344+V345</f>
        <v>0</v>
      </c>
      <c r="W341" s="115">
        <f t="shared" si="319"/>
        <v>0</v>
      </c>
      <c r="X341" s="115">
        <f>+X342+X343+X344+X345</f>
        <v>0</v>
      </c>
      <c r="Y341" s="115">
        <f t="shared" si="319"/>
        <v>0</v>
      </c>
      <c r="Z341" s="115">
        <f>+Z342+Z343+Z344+Z345</f>
        <v>0</v>
      </c>
      <c r="AA341" s="115">
        <f t="shared" si="319"/>
        <v>0</v>
      </c>
      <c r="AB341" s="115">
        <f>+AB342+AB343+AB344+AB345</f>
        <v>0</v>
      </c>
      <c r="AC341" s="115">
        <f t="shared" si="319"/>
        <v>0</v>
      </c>
      <c r="AD341" s="115">
        <f>+AD342+AD343+AD344+AD345</f>
        <v>0</v>
      </c>
      <c r="AE341" s="116">
        <f t="shared" si="319"/>
        <v>0</v>
      </c>
      <c r="AF341" s="115">
        <f>+AF342+AF343+AF344+AF345</f>
        <v>0</v>
      </c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</row>
    <row r="342" spans="1:191" ht="16.5" thickBot="1" x14ac:dyDescent="0.25">
      <c r="A342" s="59"/>
      <c r="B342" s="60"/>
      <c r="C342" s="60"/>
      <c r="D342" s="60"/>
      <c r="E342" s="60"/>
      <c r="F342" s="61"/>
      <c r="G342" s="160" t="s">
        <v>268</v>
      </c>
      <c r="H342" s="161"/>
      <c r="I342" s="161"/>
      <c r="J342" s="161"/>
      <c r="K342" s="62">
        <f>I342+J342</f>
        <v>0</v>
      </c>
      <c r="L342" s="308">
        <v>0</v>
      </c>
      <c r="M342" s="37">
        <f t="shared" si="309"/>
        <v>0</v>
      </c>
      <c r="N342" s="74"/>
      <c r="O342" s="74">
        <f>M342+N342</f>
        <v>0</v>
      </c>
      <c r="P342" s="74"/>
      <c r="Q342" s="74">
        <f>O342+P342</f>
        <v>0</v>
      </c>
      <c r="R342" s="74"/>
      <c r="S342" s="74">
        <f>R342+Q342</f>
        <v>0</v>
      </c>
      <c r="T342" s="74"/>
      <c r="U342" s="74">
        <f>S342+T342</f>
        <v>0</v>
      </c>
      <c r="V342" s="74"/>
      <c r="W342" s="74">
        <f>U342+V342</f>
        <v>0</v>
      </c>
      <c r="X342" s="74"/>
      <c r="Y342" s="74">
        <f>W342+X342</f>
        <v>0</v>
      </c>
      <c r="Z342" s="74"/>
      <c r="AA342" s="74">
        <f>Y342+Z342</f>
        <v>0</v>
      </c>
      <c r="AB342" s="52"/>
      <c r="AC342" s="74">
        <f>AA342+AB342</f>
        <v>0</v>
      </c>
      <c r="AD342" s="74"/>
      <c r="AE342" s="130">
        <f>AC342+AD342</f>
        <v>0</v>
      </c>
      <c r="AF342" s="7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</row>
    <row r="343" spans="1:191" ht="16.5" thickBot="1" x14ac:dyDescent="0.25">
      <c r="A343" s="59"/>
      <c r="B343" s="60"/>
      <c r="C343" s="60"/>
      <c r="D343" s="60"/>
      <c r="E343" s="60"/>
      <c r="F343" s="61"/>
      <c r="G343" s="160" t="s">
        <v>269</v>
      </c>
      <c r="H343" s="161"/>
      <c r="I343" s="161"/>
      <c r="J343" s="161"/>
      <c r="K343" s="62">
        <f>I343+J343</f>
        <v>0</v>
      </c>
      <c r="L343" s="308">
        <v>0</v>
      </c>
      <c r="M343" s="37">
        <f t="shared" si="309"/>
        <v>0</v>
      </c>
      <c r="N343" s="74"/>
      <c r="O343" s="74">
        <f>M343+N343</f>
        <v>0</v>
      </c>
      <c r="P343" s="74"/>
      <c r="Q343" s="74">
        <f>O343+P343</f>
        <v>0</v>
      </c>
      <c r="R343" s="74"/>
      <c r="S343" s="74">
        <f>R343+Q343</f>
        <v>0</v>
      </c>
      <c r="T343" s="74"/>
      <c r="U343" s="74">
        <f>S343+T343</f>
        <v>0</v>
      </c>
      <c r="V343" s="74"/>
      <c r="W343" s="74">
        <f>U343+V343</f>
        <v>0</v>
      </c>
      <c r="X343" s="74"/>
      <c r="Y343" s="74">
        <f>W343+X343</f>
        <v>0</v>
      </c>
      <c r="Z343" s="74"/>
      <c r="AA343" s="74">
        <f>Y343+Z343</f>
        <v>0</v>
      </c>
      <c r="AB343" s="52"/>
      <c r="AC343" s="74">
        <f>AA343+AB343</f>
        <v>0</v>
      </c>
      <c r="AD343" s="74"/>
      <c r="AE343" s="130">
        <f>AC343+AD343</f>
        <v>0</v>
      </c>
      <c r="AF343" s="7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</row>
    <row r="344" spans="1:191" ht="16.5" thickBot="1" x14ac:dyDescent="0.25">
      <c r="A344" s="59"/>
      <c r="B344" s="60"/>
      <c r="C344" s="60"/>
      <c r="D344" s="60"/>
      <c r="E344" s="60"/>
      <c r="F344" s="61"/>
      <c r="G344" s="160" t="s">
        <v>270</v>
      </c>
      <c r="H344" s="161"/>
      <c r="I344" s="161"/>
      <c r="J344" s="161"/>
      <c r="K344" s="62">
        <f>I344+J344</f>
        <v>0</v>
      </c>
      <c r="L344" s="308">
        <v>0</v>
      </c>
      <c r="M344" s="37">
        <f t="shared" si="309"/>
        <v>0</v>
      </c>
      <c r="N344" s="74"/>
      <c r="O344" s="74">
        <f>M344+N344</f>
        <v>0</v>
      </c>
      <c r="P344" s="74"/>
      <c r="Q344" s="74">
        <f>O344+P344</f>
        <v>0</v>
      </c>
      <c r="R344" s="74"/>
      <c r="S344" s="74">
        <f>R344+Q344</f>
        <v>0</v>
      </c>
      <c r="T344" s="74"/>
      <c r="U344" s="74">
        <f>S344+T344</f>
        <v>0</v>
      </c>
      <c r="V344" s="74"/>
      <c r="W344" s="74">
        <f>U344+V344</f>
        <v>0</v>
      </c>
      <c r="X344" s="74"/>
      <c r="Y344" s="74">
        <f>W344+X344</f>
        <v>0</v>
      </c>
      <c r="Z344" s="74"/>
      <c r="AA344" s="74">
        <f>Y344+Z344</f>
        <v>0</v>
      </c>
      <c r="AB344" s="52"/>
      <c r="AC344" s="74">
        <f>AA344+AB344</f>
        <v>0</v>
      </c>
      <c r="AD344" s="74"/>
      <c r="AE344" s="130">
        <f>AC344+AD344</f>
        <v>0</v>
      </c>
      <c r="AF344" s="7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</row>
    <row r="345" spans="1:191" ht="16.5" thickBot="1" x14ac:dyDescent="0.25">
      <c r="A345" s="59"/>
      <c r="B345" s="60"/>
      <c r="C345" s="60"/>
      <c r="D345" s="60"/>
      <c r="E345" s="60"/>
      <c r="F345" s="61"/>
      <c r="G345" s="160" t="s">
        <v>271</v>
      </c>
      <c r="H345" s="161"/>
      <c r="I345" s="161"/>
      <c r="J345" s="161"/>
      <c r="K345" s="62">
        <f>I345+J345</f>
        <v>0</v>
      </c>
      <c r="L345" s="308">
        <v>0</v>
      </c>
      <c r="M345" s="37">
        <f t="shared" si="309"/>
        <v>0</v>
      </c>
      <c r="N345" s="74"/>
      <c r="O345" s="74">
        <f>M345+N345</f>
        <v>0</v>
      </c>
      <c r="P345" s="74"/>
      <c r="Q345" s="74">
        <f>O345+P345</f>
        <v>0</v>
      </c>
      <c r="R345" s="74"/>
      <c r="S345" s="74">
        <f>R345+Q345</f>
        <v>0</v>
      </c>
      <c r="T345" s="74"/>
      <c r="U345" s="74">
        <f>S345+T345</f>
        <v>0</v>
      </c>
      <c r="V345" s="74"/>
      <c r="W345" s="74">
        <f>U345+V345</f>
        <v>0</v>
      </c>
      <c r="X345" s="74"/>
      <c r="Y345" s="74">
        <f>W345+X345</f>
        <v>0</v>
      </c>
      <c r="Z345" s="74"/>
      <c r="AA345" s="74">
        <f>Y345+Z345</f>
        <v>0</v>
      </c>
      <c r="AB345" s="52"/>
      <c r="AC345" s="74">
        <f>AA345+AB345</f>
        <v>0</v>
      </c>
      <c r="AD345" s="74"/>
      <c r="AE345" s="130">
        <f>AC345+AD345</f>
        <v>0</v>
      </c>
      <c r="AF345" s="7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</row>
    <row r="346" spans="1:191" ht="16.5" thickBot="1" x14ac:dyDescent="0.25">
      <c r="A346" s="40"/>
      <c r="B346" s="41"/>
      <c r="C346" s="41"/>
      <c r="D346" s="41"/>
      <c r="E346" s="41" t="s">
        <v>35</v>
      </c>
      <c r="F346" s="42"/>
      <c r="G346" s="114" t="s">
        <v>127</v>
      </c>
      <c r="H346" s="146">
        <f>+H347</f>
        <v>100000</v>
      </c>
      <c r="I346" s="146">
        <f>+I347</f>
        <v>73050</v>
      </c>
      <c r="J346" s="146">
        <f t="shared" ref="J346:AE346" si="320">+J347</f>
        <v>14800</v>
      </c>
      <c r="K346" s="146">
        <f t="shared" si="320"/>
        <v>87850</v>
      </c>
      <c r="L346" s="308">
        <f t="shared" si="296"/>
        <v>87.85</v>
      </c>
      <c r="M346" s="37">
        <f t="shared" si="309"/>
        <v>12150</v>
      </c>
      <c r="N346" s="146">
        <f t="shared" si="320"/>
        <v>0</v>
      </c>
      <c r="O346" s="146">
        <f t="shared" si="320"/>
        <v>12150</v>
      </c>
      <c r="P346" s="146">
        <f t="shared" si="320"/>
        <v>0</v>
      </c>
      <c r="Q346" s="146">
        <f t="shared" si="320"/>
        <v>12150</v>
      </c>
      <c r="R346" s="146">
        <f t="shared" si="320"/>
        <v>0</v>
      </c>
      <c r="S346" s="146">
        <f t="shared" si="320"/>
        <v>12150</v>
      </c>
      <c r="T346" s="146">
        <f t="shared" si="320"/>
        <v>0</v>
      </c>
      <c r="U346" s="146">
        <f t="shared" si="320"/>
        <v>12150</v>
      </c>
      <c r="V346" s="146">
        <f t="shared" si="320"/>
        <v>0</v>
      </c>
      <c r="W346" s="146">
        <f t="shared" si="320"/>
        <v>12150</v>
      </c>
      <c r="X346" s="146">
        <f t="shared" si="320"/>
        <v>0</v>
      </c>
      <c r="Y346" s="146">
        <f t="shared" si="320"/>
        <v>12150</v>
      </c>
      <c r="Z346" s="146">
        <f t="shared" si="320"/>
        <v>0</v>
      </c>
      <c r="AA346" s="146">
        <f t="shared" si="320"/>
        <v>12150</v>
      </c>
      <c r="AB346" s="146">
        <f t="shared" si="320"/>
        <v>0</v>
      </c>
      <c r="AC346" s="146">
        <f t="shared" si="320"/>
        <v>12150</v>
      </c>
      <c r="AD346" s="146">
        <f t="shared" si="320"/>
        <v>0</v>
      </c>
      <c r="AE346" s="146">
        <f t="shared" si="320"/>
        <v>12150</v>
      </c>
      <c r="AF346" s="115" t="e">
        <f>AF347+#REF!</f>
        <v>#REF!</v>
      </c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</row>
    <row r="347" spans="1:191" ht="16.5" thickBot="1" x14ac:dyDescent="0.25">
      <c r="A347" s="59"/>
      <c r="B347" s="60"/>
      <c r="C347" s="60"/>
      <c r="D347" s="60"/>
      <c r="E347" s="60"/>
      <c r="F347" s="61" t="s">
        <v>37</v>
      </c>
      <c r="G347" s="127" t="s">
        <v>128</v>
      </c>
      <c r="H347" s="63">
        <f>50000+50000</f>
        <v>100000</v>
      </c>
      <c r="I347" s="63">
        <v>73050</v>
      </c>
      <c r="J347" s="63">
        <f>14224+576</f>
        <v>14800</v>
      </c>
      <c r="K347" s="62">
        <f>I347+J347</f>
        <v>87850</v>
      </c>
      <c r="L347" s="308">
        <f t="shared" si="296"/>
        <v>87.85</v>
      </c>
      <c r="M347" s="37">
        <f t="shared" si="309"/>
        <v>12150</v>
      </c>
      <c r="N347" s="74"/>
      <c r="O347" s="74">
        <f>M347+N347</f>
        <v>12150</v>
      </c>
      <c r="P347" s="74"/>
      <c r="Q347" s="74">
        <f>O347+P347</f>
        <v>12150</v>
      </c>
      <c r="R347" s="74"/>
      <c r="S347" s="74">
        <f>R347+Q347</f>
        <v>12150</v>
      </c>
      <c r="T347" s="74"/>
      <c r="U347" s="74">
        <f>S347+T347</f>
        <v>12150</v>
      </c>
      <c r="V347" s="74"/>
      <c r="W347" s="74">
        <f>U347+V347</f>
        <v>12150</v>
      </c>
      <c r="X347" s="74"/>
      <c r="Y347" s="74">
        <f>W347+X347</f>
        <v>12150</v>
      </c>
      <c r="Z347" s="74"/>
      <c r="AA347" s="74">
        <f>Y347+Z347</f>
        <v>12150</v>
      </c>
      <c r="AB347" s="52"/>
      <c r="AC347" s="74">
        <f>AA347+AB347</f>
        <v>12150</v>
      </c>
      <c r="AD347" s="74"/>
      <c r="AE347" s="130">
        <f>AC347+AD347</f>
        <v>12150</v>
      </c>
      <c r="AF347" s="74">
        <v>168000</v>
      </c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</row>
    <row r="348" spans="1:191" ht="24.75" customHeight="1" thickBot="1" x14ac:dyDescent="0.25">
      <c r="A348" s="59"/>
      <c r="B348" s="60"/>
      <c r="C348" s="60"/>
      <c r="D348" s="41">
        <v>59</v>
      </c>
      <c r="E348" s="60"/>
      <c r="F348" s="61"/>
      <c r="G348" s="124" t="s">
        <v>183</v>
      </c>
      <c r="H348" s="63">
        <f>+H349</f>
        <v>72000</v>
      </c>
      <c r="I348" s="63">
        <f>+I349</f>
        <v>71654</v>
      </c>
      <c r="J348" s="63">
        <f t="shared" ref="J348:K348" si="321">+J349</f>
        <v>0</v>
      </c>
      <c r="K348" s="63">
        <f t="shared" si="321"/>
        <v>71654</v>
      </c>
      <c r="L348" s="308">
        <f t="shared" si="296"/>
        <v>99.519444444444446</v>
      </c>
      <c r="M348" s="37">
        <f t="shared" si="309"/>
        <v>346</v>
      </c>
      <c r="N348" s="63">
        <f t="shared" ref="N348:AE348" si="322">+N349</f>
        <v>0</v>
      </c>
      <c r="O348" s="63">
        <f t="shared" si="322"/>
        <v>346</v>
      </c>
      <c r="P348" s="63">
        <f t="shared" si="322"/>
        <v>0</v>
      </c>
      <c r="Q348" s="63">
        <f t="shared" si="322"/>
        <v>346</v>
      </c>
      <c r="R348" s="63">
        <f t="shared" si="322"/>
        <v>0</v>
      </c>
      <c r="S348" s="63">
        <f t="shared" si="322"/>
        <v>346</v>
      </c>
      <c r="T348" s="63">
        <f t="shared" si="322"/>
        <v>0</v>
      </c>
      <c r="U348" s="63">
        <f t="shared" si="322"/>
        <v>346</v>
      </c>
      <c r="V348" s="63">
        <f t="shared" si="322"/>
        <v>0</v>
      </c>
      <c r="W348" s="63">
        <f t="shared" si="322"/>
        <v>346</v>
      </c>
      <c r="X348" s="63">
        <f t="shared" si="322"/>
        <v>0</v>
      </c>
      <c r="Y348" s="63">
        <f t="shared" si="322"/>
        <v>346</v>
      </c>
      <c r="Z348" s="63">
        <f t="shared" si="322"/>
        <v>0</v>
      </c>
      <c r="AA348" s="63">
        <f t="shared" si="322"/>
        <v>346</v>
      </c>
      <c r="AB348" s="63">
        <f t="shared" si="322"/>
        <v>0</v>
      </c>
      <c r="AC348" s="63">
        <f t="shared" si="322"/>
        <v>346</v>
      </c>
      <c r="AD348" s="63">
        <f t="shared" si="322"/>
        <v>0</v>
      </c>
      <c r="AE348" s="63">
        <f t="shared" si="322"/>
        <v>346</v>
      </c>
      <c r="AF348" s="7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</row>
    <row r="349" spans="1:191" ht="23.1" customHeight="1" thickBot="1" x14ac:dyDescent="0.25">
      <c r="A349" s="59"/>
      <c r="B349" s="60"/>
      <c r="C349" s="60"/>
      <c r="D349" s="60"/>
      <c r="E349" s="60">
        <v>17</v>
      </c>
      <c r="F349" s="61"/>
      <c r="G349" s="127" t="s">
        <v>272</v>
      </c>
      <c r="H349" s="63">
        <f>72000</f>
        <v>72000</v>
      </c>
      <c r="I349" s="63">
        <v>71654</v>
      </c>
      <c r="J349" s="63">
        <v>0</v>
      </c>
      <c r="K349" s="62">
        <f>+I349+J349</f>
        <v>71654</v>
      </c>
      <c r="L349" s="308">
        <f t="shared" si="296"/>
        <v>99.519444444444446</v>
      </c>
      <c r="M349" s="37">
        <f t="shared" si="309"/>
        <v>346</v>
      </c>
      <c r="N349" s="74"/>
      <c r="O349" s="62">
        <f>+M349+N349</f>
        <v>346</v>
      </c>
      <c r="P349" s="74"/>
      <c r="Q349" s="62">
        <f>+O349+P349</f>
        <v>346</v>
      </c>
      <c r="R349" s="74"/>
      <c r="S349" s="62">
        <f>+Q349+R349</f>
        <v>346</v>
      </c>
      <c r="T349" s="74"/>
      <c r="U349" s="62">
        <f>+S349+T349</f>
        <v>346</v>
      </c>
      <c r="V349" s="74"/>
      <c r="W349" s="62">
        <f>+U349+V349</f>
        <v>346</v>
      </c>
      <c r="X349" s="74"/>
      <c r="Y349" s="62">
        <f>+W349+X349</f>
        <v>346</v>
      </c>
      <c r="Z349" s="74"/>
      <c r="AA349" s="62">
        <f>+Y349+Z349</f>
        <v>346</v>
      </c>
      <c r="AB349" s="52"/>
      <c r="AC349" s="62">
        <f>+AA349+AB349</f>
        <v>346</v>
      </c>
      <c r="AD349" s="74"/>
      <c r="AE349" s="62">
        <f>+AC349+AD349</f>
        <v>346</v>
      </c>
      <c r="AF349" s="7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</row>
    <row r="350" spans="1:191" ht="16.5" thickBot="1" x14ac:dyDescent="0.25">
      <c r="A350" s="40"/>
      <c r="B350" s="41"/>
      <c r="C350" s="41"/>
      <c r="D350" s="41" t="s">
        <v>130</v>
      </c>
      <c r="E350" s="41"/>
      <c r="F350" s="42"/>
      <c r="G350" s="124" t="s">
        <v>273</v>
      </c>
      <c r="H350" s="146">
        <f t="shared" ref="H350:AE350" si="323">H351</f>
        <v>0</v>
      </c>
      <c r="I350" s="146">
        <f t="shared" si="323"/>
        <v>0</v>
      </c>
      <c r="J350" s="146">
        <f>J351</f>
        <v>0</v>
      </c>
      <c r="K350" s="115">
        <f t="shared" si="323"/>
        <v>0</v>
      </c>
      <c r="L350" s="308">
        <v>0</v>
      </c>
      <c r="M350" s="37">
        <f t="shared" si="309"/>
        <v>0</v>
      </c>
      <c r="N350" s="115">
        <f t="shared" si="323"/>
        <v>0</v>
      </c>
      <c r="O350" s="115">
        <f t="shared" si="323"/>
        <v>0</v>
      </c>
      <c r="P350" s="115">
        <f t="shared" si="323"/>
        <v>0</v>
      </c>
      <c r="Q350" s="115">
        <f t="shared" si="323"/>
        <v>0</v>
      </c>
      <c r="R350" s="115">
        <f t="shared" si="323"/>
        <v>0</v>
      </c>
      <c r="S350" s="115">
        <f t="shared" si="323"/>
        <v>0</v>
      </c>
      <c r="T350" s="115">
        <f t="shared" si="323"/>
        <v>0</v>
      </c>
      <c r="U350" s="115">
        <f t="shared" si="323"/>
        <v>0</v>
      </c>
      <c r="V350" s="115">
        <f>V351</f>
        <v>0</v>
      </c>
      <c r="W350" s="115">
        <f t="shared" si="323"/>
        <v>0</v>
      </c>
      <c r="X350" s="115">
        <f>X351</f>
        <v>0</v>
      </c>
      <c r="Y350" s="115">
        <f t="shared" si="323"/>
        <v>0</v>
      </c>
      <c r="Z350" s="115">
        <f>Z351</f>
        <v>0</v>
      </c>
      <c r="AA350" s="115">
        <f t="shared" si="323"/>
        <v>0</v>
      </c>
      <c r="AB350" s="115">
        <f>AB351</f>
        <v>0</v>
      </c>
      <c r="AC350" s="115">
        <f t="shared" si="323"/>
        <v>0</v>
      </c>
      <c r="AD350" s="115">
        <f>AD351</f>
        <v>0</v>
      </c>
      <c r="AE350" s="116">
        <f t="shared" si="323"/>
        <v>0</v>
      </c>
      <c r="AF350" s="115">
        <f>AF351</f>
        <v>0</v>
      </c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</row>
    <row r="351" spans="1:191" ht="16.5" thickBot="1" x14ac:dyDescent="0.25">
      <c r="A351" s="40"/>
      <c r="B351" s="41"/>
      <c r="C351" s="41"/>
      <c r="D351" s="41">
        <v>71</v>
      </c>
      <c r="E351" s="41"/>
      <c r="F351" s="42"/>
      <c r="G351" s="124" t="s">
        <v>227</v>
      </c>
      <c r="H351" s="146">
        <f t="shared" ref="H351" si="324">H352+H357</f>
        <v>0</v>
      </c>
      <c r="I351" s="146">
        <f t="shared" ref="I351:AE351" si="325">I352+I357</f>
        <v>0</v>
      </c>
      <c r="J351" s="146">
        <f>J352+J357</f>
        <v>0</v>
      </c>
      <c r="K351" s="115">
        <f t="shared" si="325"/>
        <v>0</v>
      </c>
      <c r="L351" s="308">
        <v>0</v>
      </c>
      <c r="M351" s="37">
        <f t="shared" si="309"/>
        <v>0</v>
      </c>
      <c r="N351" s="115">
        <f t="shared" si="325"/>
        <v>0</v>
      </c>
      <c r="O351" s="115">
        <f t="shared" si="325"/>
        <v>0</v>
      </c>
      <c r="P351" s="115">
        <f t="shared" si="325"/>
        <v>0</v>
      </c>
      <c r="Q351" s="115">
        <f t="shared" si="325"/>
        <v>0</v>
      </c>
      <c r="R351" s="115">
        <f t="shared" si="325"/>
        <v>0</v>
      </c>
      <c r="S351" s="115">
        <f t="shared" si="325"/>
        <v>0</v>
      </c>
      <c r="T351" s="115">
        <f t="shared" si="325"/>
        <v>0</v>
      </c>
      <c r="U351" s="115">
        <f t="shared" si="325"/>
        <v>0</v>
      </c>
      <c r="V351" s="115">
        <f>V352+V357</f>
        <v>0</v>
      </c>
      <c r="W351" s="115">
        <f t="shared" si="325"/>
        <v>0</v>
      </c>
      <c r="X351" s="115">
        <f>X352+X357</f>
        <v>0</v>
      </c>
      <c r="Y351" s="115">
        <f t="shared" si="325"/>
        <v>0</v>
      </c>
      <c r="Z351" s="115">
        <f>Z352+Z357</f>
        <v>0</v>
      </c>
      <c r="AA351" s="115">
        <f t="shared" si="325"/>
        <v>0</v>
      </c>
      <c r="AB351" s="115">
        <f>AB352+AB357</f>
        <v>0</v>
      </c>
      <c r="AC351" s="115">
        <f t="shared" si="325"/>
        <v>0</v>
      </c>
      <c r="AD351" s="115">
        <f>AD352+AD357</f>
        <v>0</v>
      </c>
      <c r="AE351" s="116">
        <f t="shared" si="325"/>
        <v>0</v>
      </c>
      <c r="AF351" s="115">
        <f>AF352+AF357</f>
        <v>0</v>
      </c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</row>
    <row r="352" spans="1:191" ht="23.1" customHeight="1" thickBot="1" x14ac:dyDescent="0.25">
      <c r="A352" s="40"/>
      <c r="B352" s="41"/>
      <c r="C352" s="41"/>
      <c r="D352" s="41"/>
      <c r="E352" s="41" t="s">
        <v>37</v>
      </c>
      <c r="F352" s="42"/>
      <c r="G352" s="114" t="s">
        <v>228</v>
      </c>
      <c r="H352" s="146">
        <f t="shared" ref="H352" si="326">H353+H354+H355+H356</f>
        <v>0</v>
      </c>
      <c r="I352" s="115">
        <f t="shared" ref="I352:AE352" si="327">I353+I354+I355+I356</f>
        <v>0</v>
      </c>
      <c r="J352" s="146">
        <f>J353+J354+J355+J356</f>
        <v>0</v>
      </c>
      <c r="K352" s="115">
        <f t="shared" si="327"/>
        <v>0</v>
      </c>
      <c r="L352" s="308">
        <v>0</v>
      </c>
      <c r="M352" s="37">
        <f t="shared" si="309"/>
        <v>0</v>
      </c>
      <c r="N352" s="115">
        <f t="shared" si="327"/>
        <v>0</v>
      </c>
      <c r="O352" s="115">
        <f t="shared" si="327"/>
        <v>0</v>
      </c>
      <c r="P352" s="115">
        <f t="shared" si="327"/>
        <v>0</v>
      </c>
      <c r="Q352" s="115">
        <f t="shared" si="327"/>
        <v>0</v>
      </c>
      <c r="R352" s="115">
        <f t="shared" si="327"/>
        <v>0</v>
      </c>
      <c r="S352" s="115">
        <f t="shared" si="327"/>
        <v>0</v>
      </c>
      <c r="T352" s="115">
        <f t="shared" si="327"/>
        <v>0</v>
      </c>
      <c r="U352" s="115">
        <f t="shared" si="327"/>
        <v>0</v>
      </c>
      <c r="V352" s="115">
        <f>V353+V354+V355+V356</f>
        <v>0</v>
      </c>
      <c r="W352" s="115">
        <f t="shared" si="327"/>
        <v>0</v>
      </c>
      <c r="X352" s="115">
        <f>X353+X354+X355+X356</f>
        <v>0</v>
      </c>
      <c r="Y352" s="115">
        <f t="shared" si="327"/>
        <v>0</v>
      </c>
      <c r="Z352" s="115">
        <f>Z353+Z354+Z355+Z356</f>
        <v>0</v>
      </c>
      <c r="AA352" s="115">
        <f t="shared" si="327"/>
        <v>0</v>
      </c>
      <c r="AB352" s="115">
        <f>AB353+AB354+AB355+AB356</f>
        <v>0</v>
      </c>
      <c r="AC352" s="115">
        <f t="shared" si="327"/>
        <v>0</v>
      </c>
      <c r="AD352" s="115">
        <f>AD353+AD354+AD355+AD356</f>
        <v>0</v>
      </c>
      <c r="AE352" s="116">
        <f t="shared" si="327"/>
        <v>0</v>
      </c>
      <c r="AF352" s="115">
        <f>AF353+AF354+AF355+AF356</f>
        <v>0</v>
      </c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</row>
    <row r="353" spans="1:191" ht="16.5" thickBot="1" x14ac:dyDescent="0.25">
      <c r="A353" s="59"/>
      <c r="B353" s="60"/>
      <c r="C353" s="60"/>
      <c r="D353" s="60"/>
      <c r="E353" s="60"/>
      <c r="F353" s="61" t="s">
        <v>37</v>
      </c>
      <c r="G353" s="127" t="s">
        <v>229</v>
      </c>
      <c r="H353" s="63"/>
      <c r="I353" s="145"/>
      <c r="J353" s="63"/>
      <c r="K353" s="62">
        <f>I353+J353</f>
        <v>0</v>
      </c>
      <c r="L353" s="308">
        <v>0</v>
      </c>
      <c r="M353" s="37">
        <f t="shared" si="309"/>
        <v>0</v>
      </c>
      <c r="N353" s="74"/>
      <c r="O353" s="74">
        <f>M353+N353</f>
        <v>0</v>
      </c>
      <c r="P353" s="74"/>
      <c r="Q353" s="74">
        <f>O353+P353</f>
        <v>0</v>
      </c>
      <c r="R353" s="74"/>
      <c r="S353" s="74">
        <f>R353+Q353</f>
        <v>0</v>
      </c>
      <c r="T353" s="74"/>
      <c r="U353" s="74">
        <f>S353+T353</f>
        <v>0</v>
      </c>
      <c r="V353" s="74"/>
      <c r="W353" s="74">
        <f>U353+V353</f>
        <v>0</v>
      </c>
      <c r="X353" s="74"/>
      <c r="Y353" s="74">
        <f>W353+X353</f>
        <v>0</v>
      </c>
      <c r="Z353" s="74"/>
      <c r="AA353" s="74">
        <f>Y353+Z353</f>
        <v>0</v>
      </c>
      <c r="AB353" s="52"/>
      <c r="AC353" s="74">
        <f>AA353+AB353</f>
        <v>0</v>
      </c>
      <c r="AD353" s="74"/>
      <c r="AE353" s="130">
        <f>AC353+AD353</f>
        <v>0</v>
      </c>
      <c r="AF353" s="7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</row>
    <row r="354" spans="1:191" ht="16.5" thickBot="1" x14ac:dyDescent="0.25">
      <c r="A354" s="59"/>
      <c r="B354" s="60"/>
      <c r="C354" s="60"/>
      <c r="D354" s="60"/>
      <c r="E354" s="60"/>
      <c r="F354" s="61" t="s">
        <v>35</v>
      </c>
      <c r="G354" s="127" t="s">
        <v>230</v>
      </c>
      <c r="H354" s="63"/>
      <c r="I354" s="145"/>
      <c r="J354" s="63"/>
      <c r="K354" s="62">
        <f>I354+J354</f>
        <v>0</v>
      </c>
      <c r="L354" s="308">
        <v>0</v>
      </c>
      <c r="M354" s="37">
        <f t="shared" si="309"/>
        <v>0</v>
      </c>
      <c r="N354" s="74"/>
      <c r="O354" s="74">
        <f>M354+N354</f>
        <v>0</v>
      </c>
      <c r="P354" s="74"/>
      <c r="Q354" s="74">
        <f>O354+P354</f>
        <v>0</v>
      </c>
      <c r="R354" s="74"/>
      <c r="S354" s="74">
        <f>R354+Q354</f>
        <v>0</v>
      </c>
      <c r="T354" s="74"/>
      <c r="U354" s="74">
        <f>S354+T354</f>
        <v>0</v>
      </c>
      <c r="V354" s="74"/>
      <c r="W354" s="74">
        <f>U354+V354</f>
        <v>0</v>
      </c>
      <c r="X354" s="74"/>
      <c r="Y354" s="74">
        <f>W354+X354</f>
        <v>0</v>
      </c>
      <c r="Z354" s="74"/>
      <c r="AA354" s="74">
        <f>Y354+Z354</f>
        <v>0</v>
      </c>
      <c r="AB354" s="52"/>
      <c r="AC354" s="74">
        <f>AA354+AB354</f>
        <v>0</v>
      </c>
      <c r="AD354" s="74"/>
      <c r="AE354" s="130">
        <f>AC354+AD354</f>
        <v>0</v>
      </c>
      <c r="AF354" s="7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</row>
    <row r="355" spans="1:191" ht="16.5" thickBot="1" x14ac:dyDescent="0.25">
      <c r="A355" s="59"/>
      <c r="B355" s="60"/>
      <c r="C355" s="60"/>
      <c r="D355" s="60"/>
      <c r="E355" s="60"/>
      <c r="F355" s="61" t="s">
        <v>54</v>
      </c>
      <c r="G355" s="127" t="s">
        <v>231</v>
      </c>
      <c r="H355" s="63"/>
      <c r="I355" s="145"/>
      <c r="J355" s="63"/>
      <c r="K355" s="62">
        <f>I355+J355</f>
        <v>0</v>
      </c>
      <c r="L355" s="308">
        <v>0</v>
      </c>
      <c r="M355" s="37">
        <f t="shared" si="309"/>
        <v>0</v>
      </c>
      <c r="N355" s="74"/>
      <c r="O355" s="74">
        <f>M355+N355</f>
        <v>0</v>
      </c>
      <c r="P355" s="74"/>
      <c r="Q355" s="74">
        <f>O355+P355</f>
        <v>0</v>
      </c>
      <c r="R355" s="74"/>
      <c r="S355" s="74">
        <f>R355+Q355</f>
        <v>0</v>
      </c>
      <c r="T355" s="74"/>
      <c r="U355" s="74">
        <f>S355+T355</f>
        <v>0</v>
      </c>
      <c r="V355" s="74"/>
      <c r="W355" s="74">
        <f>U355+V355</f>
        <v>0</v>
      </c>
      <c r="X355" s="74"/>
      <c r="Y355" s="74">
        <f>W355+X355</f>
        <v>0</v>
      </c>
      <c r="Z355" s="74"/>
      <c r="AA355" s="74">
        <f>Y355+Z355</f>
        <v>0</v>
      </c>
      <c r="AB355" s="52"/>
      <c r="AC355" s="74">
        <f>AA355+AB355</f>
        <v>0</v>
      </c>
      <c r="AD355" s="74"/>
      <c r="AE355" s="130">
        <f>AC355+AD355</f>
        <v>0</v>
      </c>
      <c r="AF355" s="7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</row>
    <row r="356" spans="1:191" ht="21" customHeight="1" thickBot="1" x14ac:dyDescent="0.25">
      <c r="A356" s="59"/>
      <c r="B356" s="60"/>
      <c r="C356" s="60"/>
      <c r="D356" s="60"/>
      <c r="E356" s="60"/>
      <c r="F356" s="61" t="s">
        <v>118</v>
      </c>
      <c r="G356" s="127" t="s">
        <v>232</v>
      </c>
      <c r="H356" s="63"/>
      <c r="I356" s="145"/>
      <c r="J356" s="63"/>
      <c r="K356" s="62">
        <f>I356+J356</f>
        <v>0</v>
      </c>
      <c r="L356" s="308"/>
      <c r="M356" s="37">
        <f t="shared" si="309"/>
        <v>0</v>
      </c>
      <c r="N356" s="74"/>
      <c r="O356" s="74">
        <f>M356+N356</f>
        <v>0</v>
      </c>
      <c r="P356" s="74"/>
      <c r="Q356" s="74">
        <f>O356+P356</f>
        <v>0</v>
      </c>
      <c r="R356" s="74"/>
      <c r="S356" s="74">
        <f>R356+Q356</f>
        <v>0</v>
      </c>
      <c r="T356" s="74"/>
      <c r="U356" s="74">
        <f>S356+T356</f>
        <v>0</v>
      </c>
      <c r="V356" s="74"/>
      <c r="W356" s="74">
        <f>U356+V356</f>
        <v>0</v>
      </c>
      <c r="X356" s="74"/>
      <c r="Y356" s="74">
        <f>W356+X356</f>
        <v>0</v>
      </c>
      <c r="Z356" s="74"/>
      <c r="AA356" s="74">
        <f>Y356+Z356</f>
        <v>0</v>
      </c>
      <c r="AB356" s="52"/>
      <c r="AC356" s="74">
        <f>AA356+AB356</f>
        <v>0</v>
      </c>
      <c r="AD356" s="74"/>
      <c r="AE356" s="130">
        <f>AC356+AD356</f>
        <v>0</v>
      </c>
      <c r="AF356" s="7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</row>
    <row r="357" spans="1:191" ht="16.5" thickBot="1" x14ac:dyDescent="0.25">
      <c r="A357" s="59"/>
      <c r="B357" s="60"/>
      <c r="C357" s="60"/>
      <c r="D357" s="60"/>
      <c r="E357" s="60" t="s">
        <v>54</v>
      </c>
      <c r="F357" s="61"/>
      <c r="G357" s="127" t="s">
        <v>233</v>
      </c>
      <c r="H357" s="63"/>
      <c r="I357" s="145"/>
      <c r="J357" s="63"/>
      <c r="K357" s="62">
        <f>I357+J357</f>
        <v>0</v>
      </c>
      <c r="L357" s="308"/>
      <c r="M357" s="37">
        <f t="shared" si="309"/>
        <v>0</v>
      </c>
      <c r="N357" s="74"/>
      <c r="O357" s="74">
        <f>M357+N357</f>
        <v>0</v>
      </c>
      <c r="P357" s="74"/>
      <c r="Q357" s="74">
        <f>O357+P357</f>
        <v>0</v>
      </c>
      <c r="R357" s="74"/>
      <c r="S357" s="74">
        <f>R357+Q357</f>
        <v>0</v>
      </c>
      <c r="T357" s="74"/>
      <c r="U357" s="74">
        <f>S357+T357</f>
        <v>0</v>
      </c>
      <c r="V357" s="74"/>
      <c r="W357" s="74">
        <f>U357+V357</f>
        <v>0</v>
      </c>
      <c r="X357" s="74"/>
      <c r="Y357" s="74">
        <f>W357+X357</f>
        <v>0</v>
      </c>
      <c r="Z357" s="74"/>
      <c r="AA357" s="74">
        <f>Y357+Z357</f>
        <v>0</v>
      </c>
      <c r="AB357" s="52"/>
      <c r="AC357" s="74">
        <f>AA357+AB357</f>
        <v>0</v>
      </c>
      <c r="AD357" s="74"/>
      <c r="AE357" s="130">
        <f>AC357+AD357</f>
        <v>0</v>
      </c>
      <c r="AF357" s="7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</row>
    <row r="358" spans="1:191" ht="16.5" thickBot="1" x14ac:dyDescent="0.25">
      <c r="A358" s="40"/>
      <c r="B358" s="41"/>
      <c r="C358" s="41"/>
      <c r="D358" s="41">
        <v>79</v>
      </c>
      <c r="E358" s="41"/>
      <c r="F358" s="42"/>
      <c r="G358" s="124" t="s">
        <v>274</v>
      </c>
      <c r="H358" s="146">
        <f t="shared" ref="H358:X360" si="328">H359</f>
        <v>0</v>
      </c>
      <c r="I358" s="115">
        <f t="shared" si="328"/>
        <v>0</v>
      </c>
      <c r="J358" s="146">
        <f t="shared" si="328"/>
        <v>0</v>
      </c>
      <c r="K358" s="115">
        <f t="shared" si="328"/>
        <v>0</v>
      </c>
      <c r="L358" s="308"/>
      <c r="M358" s="37">
        <f t="shared" si="309"/>
        <v>0</v>
      </c>
      <c r="N358" s="115">
        <f t="shared" si="328"/>
        <v>0</v>
      </c>
      <c r="O358" s="115">
        <f t="shared" si="328"/>
        <v>0</v>
      </c>
      <c r="P358" s="115">
        <f t="shared" si="328"/>
        <v>0</v>
      </c>
      <c r="Q358" s="115">
        <f t="shared" si="328"/>
        <v>0</v>
      </c>
      <c r="R358" s="115">
        <f t="shared" si="328"/>
        <v>0</v>
      </c>
      <c r="S358" s="115">
        <f t="shared" si="328"/>
        <v>0</v>
      </c>
      <c r="T358" s="115">
        <f t="shared" si="328"/>
        <v>0</v>
      </c>
      <c r="U358" s="115">
        <f t="shared" si="328"/>
        <v>0</v>
      </c>
      <c r="V358" s="115">
        <f t="shared" si="328"/>
        <v>0</v>
      </c>
      <c r="W358" s="115">
        <f t="shared" si="328"/>
        <v>0</v>
      </c>
      <c r="X358" s="115">
        <f t="shared" si="328"/>
        <v>0</v>
      </c>
      <c r="Y358" s="115">
        <f t="shared" ref="X358:AF360" si="329">Y359</f>
        <v>0</v>
      </c>
      <c r="Z358" s="115">
        <f t="shared" si="329"/>
        <v>0</v>
      </c>
      <c r="AA358" s="115">
        <f t="shared" si="329"/>
        <v>0</v>
      </c>
      <c r="AB358" s="115">
        <f t="shared" si="329"/>
        <v>0</v>
      </c>
      <c r="AC358" s="115">
        <f t="shared" si="329"/>
        <v>0</v>
      </c>
      <c r="AD358" s="115">
        <f t="shared" si="329"/>
        <v>0</v>
      </c>
      <c r="AE358" s="116">
        <f t="shared" si="329"/>
        <v>0</v>
      </c>
      <c r="AF358" s="115">
        <f t="shared" si="329"/>
        <v>0</v>
      </c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</row>
    <row r="359" spans="1:191" ht="16.5" thickBot="1" x14ac:dyDescent="0.25">
      <c r="A359" s="40"/>
      <c r="B359" s="41"/>
      <c r="C359" s="41"/>
      <c r="D359" s="41">
        <v>81</v>
      </c>
      <c r="E359" s="41"/>
      <c r="F359" s="42"/>
      <c r="G359" s="124" t="s">
        <v>275</v>
      </c>
      <c r="H359" s="146">
        <f t="shared" si="328"/>
        <v>0</v>
      </c>
      <c r="I359" s="115">
        <f t="shared" si="328"/>
        <v>0</v>
      </c>
      <c r="J359" s="146">
        <f t="shared" si="328"/>
        <v>0</v>
      </c>
      <c r="K359" s="115">
        <f t="shared" si="328"/>
        <v>0</v>
      </c>
      <c r="L359" s="308"/>
      <c r="M359" s="37">
        <f t="shared" si="309"/>
        <v>0</v>
      </c>
      <c r="N359" s="115">
        <f t="shared" si="328"/>
        <v>0</v>
      </c>
      <c r="O359" s="115">
        <f t="shared" si="328"/>
        <v>0</v>
      </c>
      <c r="P359" s="115">
        <f t="shared" si="328"/>
        <v>0</v>
      </c>
      <c r="Q359" s="115">
        <f t="shared" si="328"/>
        <v>0</v>
      </c>
      <c r="R359" s="115">
        <f t="shared" si="328"/>
        <v>0</v>
      </c>
      <c r="S359" s="115">
        <f t="shared" si="328"/>
        <v>0</v>
      </c>
      <c r="T359" s="115">
        <f t="shared" si="328"/>
        <v>0</v>
      </c>
      <c r="U359" s="115">
        <f t="shared" si="328"/>
        <v>0</v>
      </c>
      <c r="V359" s="115">
        <f t="shared" si="328"/>
        <v>0</v>
      </c>
      <c r="W359" s="115">
        <f t="shared" si="328"/>
        <v>0</v>
      </c>
      <c r="X359" s="115">
        <f t="shared" si="329"/>
        <v>0</v>
      </c>
      <c r="Y359" s="115">
        <f t="shared" si="329"/>
        <v>0</v>
      </c>
      <c r="Z359" s="115">
        <f t="shared" si="329"/>
        <v>0</v>
      </c>
      <c r="AA359" s="115">
        <f t="shared" si="329"/>
        <v>0</v>
      </c>
      <c r="AB359" s="115">
        <f t="shared" si="329"/>
        <v>0</v>
      </c>
      <c r="AC359" s="115">
        <f t="shared" si="329"/>
        <v>0</v>
      </c>
      <c r="AD359" s="115">
        <f t="shared" si="329"/>
        <v>0</v>
      </c>
      <c r="AE359" s="116">
        <f t="shared" si="329"/>
        <v>0</v>
      </c>
      <c r="AF359" s="115">
        <f t="shared" si="329"/>
        <v>0</v>
      </c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</row>
    <row r="360" spans="1:191" ht="16.5" thickBot="1" x14ac:dyDescent="0.25">
      <c r="A360" s="40"/>
      <c r="B360" s="41"/>
      <c r="C360" s="41"/>
      <c r="D360" s="41"/>
      <c r="E360" s="41" t="s">
        <v>37</v>
      </c>
      <c r="F360" s="42"/>
      <c r="G360" s="114" t="s">
        <v>276</v>
      </c>
      <c r="H360" s="146">
        <f t="shared" si="328"/>
        <v>0</v>
      </c>
      <c r="I360" s="115">
        <f t="shared" si="328"/>
        <v>0</v>
      </c>
      <c r="J360" s="146">
        <f t="shared" si="328"/>
        <v>0</v>
      </c>
      <c r="K360" s="115">
        <f t="shared" si="328"/>
        <v>0</v>
      </c>
      <c r="L360" s="308"/>
      <c r="M360" s="37">
        <f t="shared" si="309"/>
        <v>0</v>
      </c>
      <c r="N360" s="115">
        <f t="shared" si="328"/>
        <v>0</v>
      </c>
      <c r="O360" s="115">
        <f t="shared" si="328"/>
        <v>0</v>
      </c>
      <c r="P360" s="115">
        <f t="shared" si="328"/>
        <v>0</v>
      </c>
      <c r="Q360" s="115">
        <f t="shared" si="328"/>
        <v>0</v>
      </c>
      <c r="R360" s="115">
        <f t="shared" si="328"/>
        <v>0</v>
      </c>
      <c r="S360" s="115">
        <f t="shared" si="328"/>
        <v>0</v>
      </c>
      <c r="T360" s="115">
        <f t="shared" si="328"/>
        <v>0</v>
      </c>
      <c r="U360" s="115">
        <f t="shared" si="328"/>
        <v>0</v>
      </c>
      <c r="V360" s="115">
        <f t="shared" si="328"/>
        <v>0</v>
      </c>
      <c r="W360" s="115">
        <f t="shared" si="328"/>
        <v>0</v>
      </c>
      <c r="X360" s="115">
        <f t="shared" si="329"/>
        <v>0</v>
      </c>
      <c r="Y360" s="115">
        <f t="shared" si="329"/>
        <v>0</v>
      </c>
      <c r="Z360" s="115">
        <f t="shared" si="329"/>
        <v>0</v>
      </c>
      <c r="AA360" s="115">
        <f t="shared" si="329"/>
        <v>0</v>
      </c>
      <c r="AB360" s="115">
        <f t="shared" si="329"/>
        <v>0</v>
      </c>
      <c r="AC360" s="115">
        <f t="shared" si="329"/>
        <v>0</v>
      </c>
      <c r="AD360" s="115">
        <f t="shared" si="329"/>
        <v>0</v>
      </c>
      <c r="AE360" s="116">
        <f t="shared" si="329"/>
        <v>0</v>
      </c>
      <c r="AF360" s="115">
        <f t="shared" si="329"/>
        <v>0</v>
      </c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</row>
    <row r="361" spans="1:191" ht="30.75" thickBot="1" x14ac:dyDescent="0.25">
      <c r="A361" s="59"/>
      <c r="B361" s="60"/>
      <c r="C361" s="60"/>
      <c r="D361" s="60"/>
      <c r="E361" s="60"/>
      <c r="F361" s="61" t="s">
        <v>37</v>
      </c>
      <c r="G361" s="127" t="s">
        <v>277</v>
      </c>
      <c r="H361" s="63"/>
      <c r="I361" s="145"/>
      <c r="J361" s="63"/>
      <c r="K361" s="62">
        <f>I361+J361</f>
        <v>0</v>
      </c>
      <c r="L361" s="308"/>
      <c r="M361" s="37">
        <f t="shared" si="309"/>
        <v>0</v>
      </c>
      <c r="N361" s="74"/>
      <c r="O361" s="74">
        <f>M361+N361</f>
        <v>0</v>
      </c>
      <c r="P361" s="74"/>
      <c r="Q361" s="74">
        <f>O361+P361</f>
        <v>0</v>
      </c>
      <c r="R361" s="74"/>
      <c r="S361" s="74">
        <f>R361+Q361</f>
        <v>0</v>
      </c>
      <c r="T361" s="74"/>
      <c r="U361" s="74">
        <f>S361+T361</f>
        <v>0</v>
      </c>
      <c r="V361" s="74"/>
      <c r="W361" s="74">
        <f>U361+V361</f>
        <v>0</v>
      </c>
      <c r="X361" s="74"/>
      <c r="Y361" s="74">
        <f>W361+X361</f>
        <v>0</v>
      </c>
      <c r="Z361" s="74"/>
      <c r="AA361" s="74">
        <f>Y361+Z361</f>
        <v>0</v>
      </c>
      <c r="AB361" s="52"/>
      <c r="AC361" s="74">
        <f>AA361+AB361</f>
        <v>0</v>
      </c>
      <c r="AD361" s="74"/>
      <c r="AE361" s="130">
        <f>AC361+AD361</f>
        <v>0</v>
      </c>
      <c r="AF361" s="7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</row>
    <row r="362" spans="1:191" ht="16.5" thickBot="1" x14ac:dyDescent="0.25">
      <c r="A362" s="59"/>
      <c r="B362" s="60"/>
      <c r="C362" s="60"/>
      <c r="D362" s="60">
        <v>85</v>
      </c>
      <c r="E362" s="60"/>
      <c r="F362" s="61"/>
      <c r="G362" s="127" t="s">
        <v>114</v>
      </c>
      <c r="H362" s="63"/>
      <c r="I362" s="63">
        <v>-101597</v>
      </c>
      <c r="J362" s="63">
        <v>-2007</v>
      </c>
      <c r="K362" s="62">
        <f>I362+J362</f>
        <v>-103604</v>
      </c>
      <c r="L362" s="308">
        <v>0</v>
      </c>
      <c r="M362" s="37">
        <f t="shared" si="309"/>
        <v>103604</v>
      </c>
      <c r="N362" s="74"/>
      <c r="O362" s="74">
        <f>M362+N362</f>
        <v>103604</v>
      </c>
      <c r="P362" s="74"/>
      <c r="Q362" s="74">
        <f>O362+P362</f>
        <v>103604</v>
      </c>
      <c r="R362" s="74"/>
      <c r="S362" s="74">
        <f>R362+Q362</f>
        <v>103604</v>
      </c>
      <c r="T362" s="74"/>
      <c r="U362" s="74">
        <f>S362+T362</f>
        <v>103604</v>
      </c>
      <c r="V362" s="74"/>
      <c r="W362" s="74">
        <f>U362+V362</f>
        <v>103604</v>
      </c>
      <c r="X362" s="74"/>
      <c r="Y362" s="74">
        <f>W362+X362</f>
        <v>103604</v>
      </c>
      <c r="Z362" s="74"/>
      <c r="AA362" s="74">
        <f>Y362+Z362</f>
        <v>103604</v>
      </c>
      <c r="AB362" s="52"/>
      <c r="AC362" s="74">
        <f>AA362+AB362</f>
        <v>103604</v>
      </c>
      <c r="AD362" s="74"/>
      <c r="AE362" s="130">
        <f>AC362+AD362</f>
        <v>103604</v>
      </c>
      <c r="AF362" s="7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</row>
    <row r="363" spans="1:191" ht="16.5" thickBot="1" x14ac:dyDescent="0.25">
      <c r="A363" s="59"/>
      <c r="B363" s="60"/>
      <c r="C363" s="60"/>
      <c r="D363" s="60"/>
      <c r="E363" s="60"/>
      <c r="F363" s="61"/>
      <c r="G363" s="127" t="s">
        <v>185</v>
      </c>
      <c r="H363" s="277"/>
      <c r="I363" s="144"/>
      <c r="J363" s="62"/>
      <c r="K363" s="62"/>
      <c r="L363" s="308"/>
      <c r="M363" s="37">
        <f t="shared" si="309"/>
        <v>0</v>
      </c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52"/>
      <c r="AC363" s="74"/>
      <c r="AD363" s="74"/>
      <c r="AE363" s="130"/>
      <c r="AF363" s="7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</row>
    <row r="364" spans="1:191" ht="16.5" thickBot="1" x14ac:dyDescent="0.25">
      <c r="A364" s="40" t="s">
        <v>238</v>
      </c>
      <c r="B364" s="41" t="s">
        <v>163</v>
      </c>
      <c r="C364" s="41"/>
      <c r="D364" s="41"/>
      <c r="E364" s="41"/>
      <c r="F364" s="42"/>
      <c r="G364" s="124" t="s">
        <v>278</v>
      </c>
      <c r="H364" s="270">
        <f t="shared" ref="H364" si="330">H324+H329</f>
        <v>8205000</v>
      </c>
      <c r="I364" s="113">
        <f t="shared" ref="I364:AF364" si="331">I324+I329</f>
        <v>6573484</v>
      </c>
      <c r="J364" s="115">
        <f t="shared" si="331"/>
        <v>1023599</v>
      </c>
      <c r="K364" s="115">
        <f t="shared" si="331"/>
        <v>7597083</v>
      </c>
      <c r="L364" s="308">
        <f t="shared" si="296"/>
        <v>92.590895795246794</v>
      </c>
      <c r="M364" s="37">
        <f t="shared" si="309"/>
        <v>607917</v>
      </c>
      <c r="N364" s="115">
        <f t="shared" si="331"/>
        <v>0</v>
      </c>
      <c r="O364" s="115">
        <f t="shared" si="331"/>
        <v>607917</v>
      </c>
      <c r="P364" s="115">
        <f t="shared" si="331"/>
        <v>0</v>
      </c>
      <c r="Q364" s="115">
        <f t="shared" si="331"/>
        <v>607917</v>
      </c>
      <c r="R364" s="115">
        <f t="shared" si="331"/>
        <v>0</v>
      </c>
      <c r="S364" s="115">
        <f t="shared" si="331"/>
        <v>607917</v>
      </c>
      <c r="T364" s="115">
        <f t="shared" si="331"/>
        <v>0</v>
      </c>
      <c r="U364" s="115">
        <f t="shared" si="331"/>
        <v>607917</v>
      </c>
      <c r="V364" s="115">
        <f t="shared" si="331"/>
        <v>0</v>
      </c>
      <c r="W364" s="115">
        <f t="shared" si="331"/>
        <v>607917</v>
      </c>
      <c r="X364" s="115">
        <f t="shared" si="331"/>
        <v>0</v>
      </c>
      <c r="Y364" s="115">
        <f t="shared" si="331"/>
        <v>607917</v>
      </c>
      <c r="Z364" s="115">
        <f t="shared" si="331"/>
        <v>0</v>
      </c>
      <c r="AA364" s="115">
        <f t="shared" si="331"/>
        <v>607917</v>
      </c>
      <c r="AB364" s="115">
        <f t="shared" si="331"/>
        <v>0</v>
      </c>
      <c r="AC364" s="115">
        <f t="shared" si="331"/>
        <v>607917</v>
      </c>
      <c r="AD364" s="115">
        <f t="shared" si="331"/>
        <v>0</v>
      </c>
      <c r="AE364" s="116">
        <f t="shared" si="331"/>
        <v>607917</v>
      </c>
      <c r="AF364" s="115">
        <f t="shared" si="331"/>
        <v>27102000</v>
      </c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</row>
    <row r="365" spans="1:191" ht="16.5" thickBot="1" x14ac:dyDescent="0.25">
      <c r="A365" s="40"/>
      <c r="B365" s="41">
        <v>15</v>
      </c>
      <c r="C365" s="41"/>
      <c r="D365" s="41"/>
      <c r="E365" s="41"/>
      <c r="F365" s="42"/>
      <c r="G365" s="124" t="s">
        <v>279</v>
      </c>
      <c r="H365" s="270">
        <f t="shared" ref="H365:AE365" si="332">H366</f>
        <v>100000</v>
      </c>
      <c r="I365" s="113">
        <f t="shared" si="332"/>
        <v>73050</v>
      </c>
      <c r="J365" s="115">
        <f t="shared" si="332"/>
        <v>14800</v>
      </c>
      <c r="K365" s="115">
        <f t="shared" si="332"/>
        <v>87850</v>
      </c>
      <c r="L365" s="308">
        <f t="shared" si="296"/>
        <v>87.85</v>
      </c>
      <c r="M365" s="37">
        <f t="shared" si="309"/>
        <v>12150</v>
      </c>
      <c r="N365" s="115">
        <f t="shared" si="332"/>
        <v>0</v>
      </c>
      <c r="O365" s="115">
        <f t="shared" si="332"/>
        <v>12150</v>
      </c>
      <c r="P365" s="115">
        <f t="shared" si="332"/>
        <v>0</v>
      </c>
      <c r="Q365" s="115">
        <f t="shared" si="332"/>
        <v>12150</v>
      </c>
      <c r="R365" s="115">
        <f t="shared" si="332"/>
        <v>0</v>
      </c>
      <c r="S365" s="115">
        <f t="shared" si="332"/>
        <v>12150</v>
      </c>
      <c r="T365" s="115">
        <f t="shared" si="332"/>
        <v>0</v>
      </c>
      <c r="U365" s="115">
        <f t="shared" si="332"/>
        <v>12150</v>
      </c>
      <c r="V365" s="115">
        <f>V366</f>
        <v>0</v>
      </c>
      <c r="W365" s="115">
        <f t="shared" si="332"/>
        <v>12150</v>
      </c>
      <c r="X365" s="115">
        <f>X366</f>
        <v>0</v>
      </c>
      <c r="Y365" s="115">
        <f t="shared" si="332"/>
        <v>12150</v>
      </c>
      <c r="Z365" s="115">
        <f>Z366</f>
        <v>0</v>
      </c>
      <c r="AA365" s="115">
        <f t="shared" si="332"/>
        <v>12150</v>
      </c>
      <c r="AB365" s="115">
        <f>AB366</f>
        <v>0</v>
      </c>
      <c r="AC365" s="115">
        <f t="shared" si="332"/>
        <v>12150</v>
      </c>
      <c r="AD365" s="115">
        <f>AD366</f>
        <v>0</v>
      </c>
      <c r="AE365" s="116">
        <f t="shared" si="332"/>
        <v>12150</v>
      </c>
      <c r="AF365" s="115" t="e">
        <f>AF366</f>
        <v>#REF!</v>
      </c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</row>
    <row r="366" spans="1:191" ht="16.5" thickBot="1" x14ac:dyDescent="0.25">
      <c r="A366" s="40"/>
      <c r="B366" s="41"/>
      <c r="C366" s="41" t="s">
        <v>65</v>
      </c>
      <c r="D366" s="41"/>
      <c r="E366" s="41"/>
      <c r="F366" s="42"/>
      <c r="G366" s="124" t="s">
        <v>280</v>
      </c>
      <c r="H366" s="270">
        <f t="shared" ref="H366" si="333">H346</f>
        <v>100000</v>
      </c>
      <c r="I366" s="113">
        <f t="shared" ref="I366:AF366" si="334">I346</f>
        <v>73050</v>
      </c>
      <c r="J366" s="115">
        <f t="shared" si="334"/>
        <v>14800</v>
      </c>
      <c r="K366" s="115">
        <f t="shared" si="334"/>
        <v>87850</v>
      </c>
      <c r="L366" s="308">
        <f t="shared" si="296"/>
        <v>87.85</v>
      </c>
      <c r="M366" s="37">
        <f t="shared" si="309"/>
        <v>12150</v>
      </c>
      <c r="N366" s="115">
        <f t="shared" si="334"/>
        <v>0</v>
      </c>
      <c r="O366" s="115">
        <f t="shared" si="334"/>
        <v>12150</v>
      </c>
      <c r="P366" s="115">
        <f t="shared" si="334"/>
        <v>0</v>
      </c>
      <c r="Q366" s="115">
        <f t="shared" si="334"/>
        <v>12150</v>
      </c>
      <c r="R366" s="115">
        <f t="shared" si="334"/>
        <v>0</v>
      </c>
      <c r="S366" s="115">
        <f t="shared" si="334"/>
        <v>12150</v>
      </c>
      <c r="T366" s="115">
        <f t="shared" si="334"/>
        <v>0</v>
      </c>
      <c r="U366" s="115">
        <f t="shared" si="334"/>
        <v>12150</v>
      </c>
      <c r="V366" s="115">
        <f t="shared" si="334"/>
        <v>0</v>
      </c>
      <c r="W366" s="115">
        <f t="shared" si="334"/>
        <v>12150</v>
      </c>
      <c r="X366" s="115">
        <f t="shared" si="334"/>
        <v>0</v>
      </c>
      <c r="Y366" s="115">
        <f t="shared" si="334"/>
        <v>12150</v>
      </c>
      <c r="Z366" s="115">
        <f t="shared" si="334"/>
        <v>0</v>
      </c>
      <c r="AA366" s="115">
        <f t="shared" si="334"/>
        <v>12150</v>
      </c>
      <c r="AB366" s="115">
        <f t="shared" si="334"/>
        <v>0</v>
      </c>
      <c r="AC366" s="115">
        <f t="shared" si="334"/>
        <v>12150</v>
      </c>
      <c r="AD366" s="115">
        <f t="shared" si="334"/>
        <v>0</v>
      </c>
      <c r="AE366" s="116">
        <f t="shared" si="334"/>
        <v>12150</v>
      </c>
      <c r="AF366" s="115" t="e">
        <f t="shared" si="334"/>
        <v>#REF!</v>
      </c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</row>
    <row r="367" spans="1:191" ht="16.5" thickBot="1" x14ac:dyDescent="0.25">
      <c r="A367" s="40"/>
      <c r="B367" s="41" t="s">
        <v>65</v>
      </c>
      <c r="C367" s="41"/>
      <c r="D367" s="41"/>
      <c r="E367" s="41"/>
      <c r="F367" s="42"/>
      <c r="G367" s="124" t="s">
        <v>281</v>
      </c>
      <c r="H367" s="270">
        <f t="shared" ref="H367" si="335">H368+H369</f>
        <v>1635230</v>
      </c>
      <c r="I367" s="113">
        <f t="shared" ref="I367:AE367" si="336">I368+I369</f>
        <v>1142415</v>
      </c>
      <c r="J367" s="115">
        <f t="shared" si="336"/>
        <v>238618</v>
      </c>
      <c r="K367" s="115">
        <f t="shared" si="336"/>
        <v>1381033</v>
      </c>
      <c r="L367" s="308">
        <f t="shared" si="296"/>
        <v>84.454969637298731</v>
      </c>
      <c r="M367" s="37">
        <f t="shared" si="309"/>
        <v>254197</v>
      </c>
      <c r="N367" s="115">
        <f t="shared" si="336"/>
        <v>0</v>
      </c>
      <c r="O367" s="115">
        <f t="shared" si="336"/>
        <v>253197</v>
      </c>
      <c r="P367" s="115">
        <f t="shared" si="336"/>
        <v>0</v>
      </c>
      <c r="Q367" s="115">
        <f t="shared" si="336"/>
        <v>253197</v>
      </c>
      <c r="R367" s="115">
        <f t="shared" si="336"/>
        <v>0</v>
      </c>
      <c r="S367" s="115">
        <f t="shared" si="336"/>
        <v>253197</v>
      </c>
      <c r="T367" s="115">
        <f t="shared" si="336"/>
        <v>0</v>
      </c>
      <c r="U367" s="115">
        <f t="shared" si="336"/>
        <v>253197</v>
      </c>
      <c r="V367" s="115">
        <f>V368+V369</f>
        <v>0</v>
      </c>
      <c r="W367" s="115">
        <f t="shared" si="336"/>
        <v>253197</v>
      </c>
      <c r="X367" s="115">
        <f>X368+X369</f>
        <v>0</v>
      </c>
      <c r="Y367" s="115">
        <f t="shared" si="336"/>
        <v>253197</v>
      </c>
      <c r="Z367" s="115">
        <f>Z368+Z369</f>
        <v>0</v>
      </c>
      <c r="AA367" s="115">
        <f t="shared" si="336"/>
        <v>253197</v>
      </c>
      <c r="AB367" s="115">
        <f>AB368+AB369</f>
        <v>0</v>
      </c>
      <c r="AC367" s="115">
        <f t="shared" si="336"/>
        <v>253197</v>
      </c>
      <c r="AD367" s="115">
        <f>AD368+AD369</f>
        <v>0</v>
      </c>
      <c r="AE367" s="116">
        <f t="shared" si="336"/>
        <v>253197</v>
      </c>
      <c r="AF367" s="115" t="e">
        <f>AF368+AF369</f>
        <v>#REF!</v>
      </c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</row>
    <row r="368" spans="1:191" ht="16.5" thickBot="1" x14ac:dyDescent="0.25">
      <c r="A368" s="40"/>
      <c r="B368" s="41"/>
      <c r="C368" s="41" t="s">
        <v>35</v>
      </c>
      <c r="D368" s="41"/>
      <c r="E368" s="41"/>
      <c r="F368" s="42"/>
      <c r="G368" s="124" t="s">
        <v>282</v>
      </c>
      <c r="H368" s="270">
        <f t="shared" ref="H368" si="337">+H317</f>
        <v>30000</v>
      </c>
      <c r="I368" s="113">
        <f t="shared" ref="I368:AF368" si="338">+I317</f>
        <v>22364</v>
      </c>
      <c r="J368" s="115">
        <f t="shared" si="338"/>
        <v>3440</v>
      </c>
      <c r="K368" s="115">
        <f t="shared" si="338"/>
        <v>25804</v>
      </c>
      <c r="L368" s="308">
        <f t="shared" si="296"/>
        <v>86.013333333333335</v>
      </c>
      <c r="M368" s="37">
        <f t="shared" si="309"/>
        <v>4196</v>
      </c>
      <c r="N368" s="115">
        <f t="shared" si="338"/>
        <v>0</v>
      </c>
      <c r="O368" s="115">
        <f t="shared" si="338"/>
        <v>4196</v>
      </c>
      <c r="P368" s="115">
        <f t="shared" si="338"/>
        <v>0</v>
      </c>
      <c r="Q368" s="115">
        <f t="shared" si="338"/>
        <v>4196</v>
      </c>
      <c r="R368" s="115">
        <f t="shared" si="338"/>
        <v>0</v>
      </c>
      <c r="S368" s="115">
        <f t="shared" si="338"/>
        <v>4196</v>
      </c>
      <c r="T368" s="115">
        <f t="shared" si="338"/>
        <v>0</v>
      </c>
      <c r="U368" s="115">
        <f t="shared" si="338"/>
        <v>4196</v>
      </c>
      <c r="V368" s="115">
        <f t="shared" si="338"/>
        <v>0</v>
      </c>
      <c r="W368" s="115">
        <f t="shared" si="338"/>
        <v>4196</v>
      </c>
      <c r="X368" s="115">
        <f t="shared" si="338"/>
        <v>0</v>
      </c>
      <c r="Y368" s="115">
        <f t="shared" si="338"/>
        <v>4196</v>
      </c>
      <c r="Z368" s="115">
        <f t="shared" si="338"/>
        <v>0</v>
      </c>
      <c r="AA368" s="115">
        <f t="shared" si="338"/>
        <v>4196</v>
      </c>
      <c r="AB368" s="115">
        <f t="shared" si="338"/>
        <v>0</v>
      </c>
      <c r="AC368" s="115">
        <f t="shared" si="338"/>
        <v>4196</v>
      </c>
      <c r="AD368" s="115">
        <f t="shared" si="338"/>
        <v>0</v>
      </c>
      <c r="AE368" s="116">
        <f t="shared" si="338"/>
        <v>4196</v>
      </c>
      <c r="AF368" s="115">
        <f t="shared" si="338"/>
        <v>175000</v>
      </c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</row>
    <row r="369" spans="1:191" ht="16.5" thickBot="1" x14ac:dyDescent="0.25">
      <c r="A369" s="134"/>
      <c r="B369" s="135"/>
      <c r="C369" s="135" t="s">
        <v>54</v>
      </c>
      <c r="D369" s="135"/>
      <c r="E369" s="135"/>
      <c r="F369" s="150"/>
      <c r="G369" s="151" t="s">
        <v>283</v>
      </c>
      <c r="H369" s="278">
        <f t="shared" ref="H369" si="339">H250-H364-H365-H368</f>
        <v>1605230</v>
      </c>
      <c r="I369" s="152">
        <f t="shared" ref="I369:AF369" si="340">I250-I364-I365-I368</f>
        <v>1120051</v>
      </c>
      <c r="J369" s="153">
        <f t="shared" si="340"/>
        <v>235178</v>
      </c>
      <c r="K369" s="153">
        <f t="shared" si="340"/>
        <v>1355229</v>
      </c>
      <c r="L369" s="308">
        <f t="shared" si="296"/>
        <v>84.425845517464779</v>
      </c>
      <c r="M369" s="37">
        <f t="shared" si="309"/>
        <v>250001</v>
      </c>
      <c r="N369" s="153">
        <f t="shared" si="340"/>
        <v>0</v>
      </c>
      <c r="O369" s="153">
        <f t="shared" si="340"/>
        <v>249001</v>
      </c>
      <c r="P369" s="153">
        <f t="shared" si="340"/>
        <v>0</v>
      </c>
      <c r="Q369" s="153">
        <f t="shared" si="340"/>
        <v>249001</v>
      </c>
      <c r="R369" s="153">
        <f t="shared" si="340"/>
        <v>0</v>
      </c>
      <c r="S369" s="153">
        <f t="shared" si="340"/>
        <v>249001</v>
      </c>
      <c r="T369" s="153">
        <f t="shared" si="340"/>
        <v>0</v>
      </c>
      <c r="U369" s="153">
        <f t="shared" si="340"/>
        <v>249001</v>
      </c>
      <c r="V369" s="153">
        <f t="shared" si="340"/>
        <v>0</v>
      </c>
      <c r="W369" s="153">
        <f t="shared" si="340"/>
        <v>249001</v>
      </c>
      <c r="X369" s="153">
        <f t="shared" si="340"/>
        <v>0</v>
      </c>
      <c r="Y369" s="153">
        <f t="shared" si="340"/>
        <v>249001</v>
      </c>
      <c r="Z369" s="153">
        <f t="shared" si="340"/>
        <v>0</v>
      </c>
      <c r="AA369" s="153">
        <f t="shared" si="340"/>
        <v>249001</v>
      </c>
      <c r="AB369" s="153">
        <f t="shared" si="340"/>
        <v>0</v>
      </c>
      <c r="AC369" s="153">
        <f t="shared" si="340"/>
        <v>249001</v>
      </c>
      <c r="AD369" s="153">
        <f t="shared" si="340"/>
        <v>0</v>
      </c>
      <c r="AE369" s="154">
        <f t="shared" si="340"/>
        <v>249001</v>
      </c>
      <c r="AF369" s="153" t="e">
        <f t="shared" si="340"/>
        <v>#REF!</v>
      </c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</row>
    <row r="370" spans="1:191" s="1" customFormat="1" ht="36.75" thickBot="1" x14ac:dyDescent="0.3">
      <c r="A370" s="348" t="s">
        <v>284</v>
      </c>
      <c r="B370" s="349"/>
      <c r="C370" s="349"/>
      <c r="D370" s="349"/>
      <c r="E370" s="349"/>
      <c r="F370" s="350"/>
      <c r="G370" s="121" t="s">
        <v>285</v>
      </c>
      <c r="H370" s="280">
        <f>+H371</f>
        <v>1968000</v>
      </c>
      <c r="I370" s="156">
        <f>+I371+I427</f>
        <v>1443771</v>
      </c>
      <c r="J370" s="156">
        <f>+J371+J427</f>
        <v>324364</v>
      </c>
      <c r="K370" s="156">
        <f>+K371+K427</f>
        <v>1768135</v>
      </c>
      <c r="L370" s="308">
        <f t="shared" si="296"/>
        <v>89.8442581300813</v>
      </c>
      <c r="M370" s="37">
        <f t="shared" si="309"/>
        <v>199865</v>
      </c>
      <c r="N370" s="156">
        <f t="shared" ref="N370:AF370" si="341">+N371</f>
        <v>0</v>
      </c>
      <c r="O370" s="156" t="e">
        <f t="shared" si="341"/>
        <v>#DIV/0!</v>
      </c>
      <c r="P370" s="156">
        <f t="shared" si="341"/>
        <v>0</v>
      </c>
      <c r="Q370" s="156" t="e">
        <f t="shared" si="341"/>
        <v>#DIV/0!</v>
      </c>
      <c r="R370" s="156">
        <f t="shared" si="341"/>
        <v>0</v>
      </c>
      <c r="S370" s="156" t="e">
        <f t="shared" si="341"/>
        <v>#DIV/0!</v>
      </c>
      <c r="T370" s="156">
        <f t="shared" si="341"/>
        <v>0</v>
      </c>
      <c r="U370" s="156" t="e">
        <f t="shared" si="341"/>
        <v>#DIV/0!</v>
      </c>
      <c r="V370" s="156">
        <f t="shared" si="341"/>
        <v>0</v>
      </c>
      <c r="W370" s="156" t="e">
        <f t="shared" si="341"/>
        <v>#DIV/0!</v>
      </c>
      <c r="X370" s="156">
        <f t="shared" si="341"/>
        <v>0</v>
      </c>
      <c r="Y370" s="156" t="e">
        <f t="shared" si="341"/>
        <v>#DIV/0!</v>
      </c>
      <c r="Z370" s="156">
        <f t="shared" si="341"/>
        <v>0</v>
      </c>
      <c r="AA370" s="156" t="e">
        <f t="shared" si="341"/>
        <v>#DIV/0!</v>
      </c>
      <c r="AB370" s="156">
        <f t="shared" si="341"/>
        <v>0</v>
      </c>
      <c r="AC370" s="156" t="e">
        <f t="shared" si="341"/>
        <v>#DIV/0!</v>
      </c>
      <c r="AD370" s="156">
        <f t="shared" si="341"/>
        <v>0</v>
      </c>
      <c r="AE370" s="156" t="e">
        <f t="shared" si="341"/>
        <v>#DIV/0!</v>
      </c>
      <c r="AF370" s="156" t="e">
        <f t="shared" si="341"/>
        <v>#REF!</v>
      </c>
      <c r="AG370" s="143"/>
      <c r="AH370" s="143"/>
      <c r="AI370" s="143"/>
      <c r="AJ370" s="143"/>
      <c r="AK370" s="143"/>
      <c r="AL370" s="143"/>
      <c r="AM370" s="143"/>
      <c r="AN370" s="143"/>
      <c r="AO370" s="143"/>
      <c r="AP370" s="143"/>
      <c r="AQ370" s="143"/>
      <c r="AR370" s="143"/>
      <c r="AS370" s="143"/>
      <c r="AT370" s="143"/>
      <c r="AU370" s="143"/>
      <c r="AV370" s="143"/>
      <c r="AW370" s="143"/>
      <c r="AX370" s="143"/>
      <c r="AY370" s="143"/>
      <c r="AZ370" s="143"/>
      <c r="BA370" s="143"/>
      <c r="BB370" s="143"/>
      <c r="BC370" s="143"/>
      <c r="BD370" s="143"/>
      <c r="BE370" s="143"/>
      <c r="BF370" s="143"/>
      <c r="BG370" s="143"/>
      <c r="BH370" s="143"/>
      <c r="BI370" s="143"/>
      <c r="BJ370" s="143"/>
      <c r="BK370" s="143"/>
      <c r="BL370" s="143"/>
      <c r="BM370" s="143"/>
      <c r="BN370" s="143"/>
      <c r="BO370" s="143"/>
      <c r="BP370" s="143"/>
      <c r="BQ370" s="143"/>
      <c r="BR370" s="143"/>
      <c r="BS370" s="143"/>
      <c r="BT370" s="143"/>
      <c r="BU370" s="143"/>
      <c r="BV370" s="143"/>
      <c r="BW370" s="143"/>
      <c r="BX370" s="143"/>
      <c r="BY370" s="143"/>
      <c r="BZ370" s="143"/>
      <c r="CA370" s="143"/>
      <c r="CB370" s="143"/>
      <c r="CC370" s="143"/>
      <c r="CD370" s="58"/>
      <c r="CE370" s="58"/>
      <c r="CF370" s="58"/>
      <c r="CG370" s="58"/>
      <c r="CH370" s="58"/>
      <c r="CI370" s="58"/>
      <c r="CJ370" s="58"/>
      <c r="CK370" s="58"/>
      <c r="CL370" s="58"/>
      <c r="CM370" s="58"/>
      <c r="CN370" s="58"/>
      <c r="CO370" s="58"/>
      <c r="CP370" s="58"/>
      <c r="CQ370" s="58"/>
      <c r="CR370" s="58"/>
      <c r="CS370" s="58"/>
      <c r="CT370" s="58"/>
      <c r="CU370" s="58"/>
      <c r="CV370" s="58"/>
      <c r="CW370" s="58"/>
      <c r="CX370" s="58"/>
      <c r="CY370" s="58"/>
      <c r="CZ370" s="58"/>
      <c r="DA370" s="58"/>
      <c r="DB370" s="58"/>
      <c r="DC370" s="58"/>
      <c r="DD370" s="58"/>
      <c r="DE370" s="58"/>
      <c r="DF370" s="58"/>
      <c r="DG370" s="58"/>
      <c r="DH370" s="58"/>
      <c r="DI370" s="58"/>
      <c r="DJ370" s="58"/>
      <c r="DK370" s="58"/>
      <c r="DL370" s="58"/>
      <c r="DM370" s="58"/>
      <c r="DN370" s="58"/>
      <c r="DO370" s="58"/>
      <c r="DP370" s="58"/>
      <c r="DQ370" s="58"/>
      <c r="DR370" s="58"/>
      <c r="DS370" s="58"/>
      <c r="DT370" s="58"/>
      <c r="DU370" s="58"/>
      <c r="DV370" s="58"/>
      <c r="DW370" s="58"/>
      <c r="DX370" s="58"/>
      <c r="DY370" s="58"/>
      <c r="DZ370" s="58"/>
      <c r="EA370" s="58"/>
      <c r="EB370" s="58"/>
      <c r="EC370" s="58"/>
      <c r="ED370" s="58"/>
      <c r="EE370" s="58"/>
      <c r="EF370" s="58"/>
      <c r="EG370" s="58"/>
      <c r="EH370" s="58"/>
      <c r="EI370" s="58"/>
      <c r="EJ370" s="58"/>
      <c r="EK370" s="58"/>
      <c r="EL370" s="58"/>
      <c r="EM370" s="58"/>
      <c r="EN370" s="58"/>
      <c r="EO370" s="58"/>
      <c r="EP370" s="58"/>
      <c r="EQ370" s="58"/>
      <c r="ER370" s="58"/>
      <c r="ES370" s="58"/>
      <c r="ET370" s="58"/>
      <c r="EU370" s="58"/>
      <c r="EV370" s="58"/>
      <c r="EW370" s="58"/>
      <c r="EX370" s="58"/>
      <c r="EY370" s="58"/>
      <c r="EZ370" s="58"/>
      <c r="FA370" s="58"/>
      <c r="FB370" s="58"/>
      <c r="FC370" s="58"/>
      <c r="FD370" s="58"/>
      <c r="FE370" s="58"/>
      <c r="FF370" s="58"/>
      <c r="FG370" s="58"/>
      <c r="FH370" s="58"/>
      <c r="FI370" s="58"/>
      <c r="FJ370" s="58"/>
      <c r="FK370" s="58"/>
      <c r="FL370" s="58"/>
      <c r="FM370" s="58"/>
      <c r="FN370" s="58"/>
      <c r="FO370" s="58"/>
      <c r="FP370" s="58"/>
      <c r="FQ370" s="58"/>
      <c r="FR370" s="58"/>
      <c r="FS370" s="58"/>
      <c r="FT370" s="58"/>
      <c r="FU370" s="58"/>
      <c r="FV370" s="58"/>
      <c r="FW370" s="58"/>
      <c r="FX370" s="58"/>
      <c r="FY370" s="58"/>
      <c r="FZ370" s="58"/>
      <c r="GA370" s="58"/>
      <c r="GB370" s="58"/>
      <c r="GC370" s="58"/>
      <c r="GD370" s="58"/>
      <c r="GE370" s="58"/>
      <c r="GF370" s="58"/>
      <c r="GG370" s="58"/>
      <c r="GH370" s="58"/>
      <c r="GI370" s="58"/>
    </row>
    <row r="371" spans="1:191" ht="16.5" thickBot="1" x14ac:dyDescent="0.25">
      <c r="A371" s="40"/>
      <c r="B371" s="41"/>
      <c r="C371" s="41"/>
      <c r="D371" s="41" t="s">
        <v>37</v>
      </c>
      <c r="E371" s="41"/>
      <c r="F371" s="42"/>
      <c r="G371" s="124" t="s">
        <v>89</v>
      </c>
      <c r="H371" s="146">
        <f t="shared" ref="H371" si="342">H372+H375+H378+H381+H387+H394+H420</f>
        <v>1968000</v>
      </c>
      <c r="I371" s="115">
        <f t="shared" ref="I371:AE371" si="343">I372+I375+I378+I381+I387+I394+I420</f>
        <v>1458486</v>
      </c>
      <c r="J371" s="115">
        <f t="shared" si="343"/>
        <v>326548</v>
      </c>
      <c r="K371" s="115">
        <f t="shared" si="343"/>
        <v>1785034</v>
      </c>
      <c r="L371" s="308">
        <f t="shared" si="296"/>
        <v>90.702947154471545</v>
      </c>
      <c r="M371" s="37">
        <f t="shared" si="309"/>
        <v>182966</v>
      </c>
      <c r="N371" s="115">
        <f t="shared" si="343"/>
        <v>0</v>
      </c>
      <c r="O371" s="115" t="e">
        <f t="shared" si="343"/>
        <v>#DIV/0!</v>
      </c>
      <c r="P371" s="115">
        <f t="shared" si="343"/>
        <v>0</v>
      </c>
      <c r="Q371" s="115" t="e">
        <f t="shared" si="343"/>
        <v>#DIV/0!</v>
      </c>
      <c r="R371" s="115">
        <f t="shared" si="343"/>
        <v>0</v>
      </c>
      <c r="S371" s="115" t="e">
        <f t="shared" si="343"/>
        <v>#DIV/0!</v>
      </c>
      <c r="T371" s="115">
        <f t="shared" si="343"/>
        <v>0</v>
      </c>
      <c r="U371" s="115" t="e">
        <f t="shared" si="343"/>
        <v>#DIV/0!</v>
      </c>
      <c r="V371" s="115">
        <f t="shared" si="343"/>
        <v>0</v>
      </c>
      <c r="W371" s="115" t="e">
        <f t="shared" si="343"/>
        <v>#DIV/0!</v>
      </c>
      <c r="X371" s="115">
        <f t="shared" si="343"/>
        <v>0</v>
      </c>
      <c r="Y371" s="115" t="e">
        <f t="shared" si="343"/>
        <v>#DIV/0!</v>
      </c>
      <c r="Z371" s="115">
        <f t="shared" si="343"/>
        <v>0</v>
      </c>
      <c r="AA371" s="115" t="e">
        <f t="shared" si="343"/>
        <v>#DIV/0!</v>
      </c>
      <c r="AB371" s="115">
        <f t="shared" si="343"/>
        <v>0</v>
      </c>
      <c r="AC371" s="115" t="e">
        <f t="shared" si="343"/>
        <v>#DIV/0!</v>
      </c>
      <c r="AD371" s="115">
        <f t="shared" si="343"/>
        <v>0</v>
      </c>
      <c r="AE371" s="115" t="e">
        <f t="shared" si="343"/>
        <v>#DIV/0!</v>
      </c>
      <c r="AF371" s="115" t="e">
        <f>AF372+AF375+AF378+AF381+AF387+AF394</f>
        <v>#REF!</v>
      </c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</row>
    <row r="372" spans="1:191" ht="16.5" thickBot="1" x14ac:dyDescent="0.25">
      <c r="A372" s="40"/>
      <c r="B372" s="41"/>
      <c r="C372" s="41"/>
      <c r="D372" s="41" t="s">
        <v>117</v>
      </c>
      <c r="E372" s="41"/>
      <c r="F372" s="42"/>
      <c r="G372" s="124" t="s">
        <v>93</v>
      </c>
      <c r="H372" s="270">
        <f t="shared" ref="H372:X373" si="344">H373</f>
        <v>5000</v>
      </c>
      <c r="I372" s="113">
        <f t="shared" si="344"/>
        <v>4997</v>
      </c>
      <c r="J372" s="115">
        <f t="shared" si="344"/>
        <v>0</v>
      </c>
      <c r="K372" s="115">
        <f t="shared" si="344"/>
        <v>4997</v>
      </c>
      <c r="L372" s="308">
        <v>0</v>
      </c>
      <c r="M372" s="37">
        <f t="shared" si="309"/>
        <v>3</v>
      </c>
      <c r="N372" s="115">
        <f t="shared" si="344"/>
        <v>0</v>
      </c>
      <c r="O372" s="115">
        <f>O373</f>
        <v>3</v>
      </c>
      <c r="P372" s="115">
        <f t="shared" si="344"/>
        <v>0</v>
      </c>
      <c r="Q372" s="115">
        <f t="shared" si="344"/>
        <v>3</v>
      </c>
      <c r="R372" s="115">
        <f t="shared" si="344"/>
        <v>0</v>
      </c>
      <c r="S372" s="115">
        <f t="shared" si="344"/>
        <v>3</v>
      </c>
      <c r="T372" s="115">
        <f t="shared" si="344"/>
        <v>0</v>
      </c>
      <c r="U372" s="115">
        <f t="shared" si="344"/>
        <v>3</v>
      </c>
      <c r="V372" s="115">
        <f t="shared" si="344"/>
        <v>0</v>
      </c>
      <c r="W372" s="115">
        <f t="shared" si="344"/>
        <v>3</v>
      </c>
      <c r="X372" s="115">
        <f t="shared" si="344"/>
        <v>0</v>
      </c>
      <c r="Y372" s="115">
        <f t="shared" ref="Y372:AF373" si="345">Y373</f>
        <v>3</v>
      </c>
      <c r="Z372" s="115">
        <f>Z373</f>
        <v>0</v>
      </c>
      <c r="AA372" s="115">
        <f t="shared" si="345"/>
        <v>3</v>
      </c>
      <c r="AB372" s="115">
        <f t="shared" si="345"/>
        <v>0</v>
      </c>
      <c r="AC372" s="115">
        <f t="shared" si="345"/>
        <v>3</v>
      </c>
      <c r="AD372" s="115">
        <f t="shared" si="345"/>
        <v>0</v>
      </c>
      <c r="AE372" s="116">
        <f t="shared" si="345"/>
        <v>3</v>
      </c>
      <c r="AF372" s="115">
        <f t="shared" si="345"/>
        <v>2000</v>
      </c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</row>
    <row r="373" spans="1:191" ht="16.5" thickBot="1" x14ac:dyDescent="0.25">
      <c r="A373" s="40"/>
      <c r="B373" s="41"/>
      <c r="C373" s="41"/>
      <c r="D373" s="41"/>
      <c r="E373" s="41" t="s">
        <v>118</v>
      </c>
      <c r="F373" s="42"/>
      <c r="G373" s="114" t="s">
        <v>178</v>
      </c>
      <c r="H373" s="270">
        <f t="shared" si="344"/>
        <v>5000</v>
      </c>
      <c r="I373" s="113">
        <f t="shared" si="344"/>
        <v>4997</v>
      </c>
      <c r="J373" s="115">
        <f t="shared" si="344"/>
        <v>0</v>
      </c>
      <c r="K373" s="115">
        <f t="shared" si="344"/>
        <v>4997</v>
      </c>
      <c r="L373" s="308">
        <v>0</v>
      </c>
      <c r="M373" s="37">
        <f t="shared" si="309"/>
        <v>3</v>
      </c>
      <c r="N373" s="115">
        <f t="shared" si="344"/>
        <v>0</v>
      </c>
      <c r="O373" s="115">
        <f>O374</f>
        <v>3</v>
      </c>
      <c r="P373" s="115">
        <f t="shared" si="344"/>
        <v>0</v>
      </c>
      <c r="Q373" s="115">
        <f t="shared" si="344"/>
        <v>3</v>
      </c>
      <c r="R373" s="115">
        <f t="shared" si="344"/>
        <v>0</v>
      </c>
      <c r="S373" s="115">
        <f t="shared" si="344"/>
        <v>3</v>
      </c>
      <c r="T373" s="115">
        <f t="shared" si="344"/>
        <v>0</v>
      </c>
      <c r="U373" s="115">
        <f t="shared" si="344"/>
        <v>3</v>
      </c>
      <c r="V373" s="115">
        <f t="shared" si="344"/>
        <v>0</v>
      </c>
      <c r="W373" s="115">
        <f t="shared" si="344"/>
        <v>3</v>
      </c>
      <c r="X373" s="115">
        <f t="shared" si="344"/>
        <v>0</v>
      </c>
      <c r="Y373" s="115">
        <f t="shared" si="345"/>
        <v>3</v>
      </c>
      <c r="Z373" s="115">
        <f>Z374</f>
        <v>0</v>
      </c>
      <c r="AA373" s="115">
        <f t="shared" si="345"/>
        <v>3</v>
      </c>
      <c r="AB373" s="115">
        <f t="shared" si="345"/>
        <v>0</v>
      </c>
      <c r="AC373" s="115">
        <f t="shared" si="345"/>
        <v>3</v>
      </c>
      <c r="AD373" s="115">
        <f t="shared" si="345"/>
        <v>0</v>
      </c>
      <c r="AE373" s="116">
        <f t="shared" si="345"/>
        <v>3</v>
      </c>
      <c r="AF373" s="115">
        <f t="shared" si="345"/>
        <v>2000</v>
      </c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</row>
    <row r="374" spans="1:191" ht="16.5" thickBot="1" x14ac:dyDescent="0.25">
      <c r="A374" s="59"/>
      <c r="B374" s="60"/>
      <c r="C374" s="60"/>
      <c r="D374" s="60"/>
      <c r="E374" s="60"/>
      <c r="F374" s="61" t="s">
        <v>118</v>
      </c>
      <c r="G374" s="127" t="s">
        <v>182</v>
      </c>
      <c r="H374" s="277">
        <f>5000</f>
        <v>5000</v>
      </c>
      <c r="I374" s="144">
        <v>4997</v>
      </c>
      <c r="J374" s="62">
        <v>0</v>
      </c>
      <c r="K374" s="62">
        <f>I374+J374</f>
        <v>4997</v>
      </c>
      <c r="L374" s="308">
        <v>0</v>
      </c>
      <c r="M374" s="37">
        <f t="shared" si="309"/>
        <v>3</v>
      </c>
      <c r="N374" s="74"/>
      <c r="O374" s="74">
        <f>M374+N374</f>
        <v>3</v>
      </c>
      <c r="P374" s="74"/>
      <c r="Q374" s="74">
        <f>O374+P374</f>
        <v>3</v>
      </c>
      <c r="R374" s="74"/>
      <c r="S374" s="74">
        <f>R374+Q374</f>
        <v>3</v>
      </c>
      <c r="T374" s="74"/>
      <c r="U374" s="74">
        <f>S374+T374</f>
        <v>3</v>
      </c>
      <c r="V374" s="74"/>
      <c r="W374" s="74">
        <f>U374+V374</f>
        <v>3</v>
      </c>
      <c r="X374" s="74"/>
      <c r="Y374" s="74">
        <f>W374+X374</f>
        <v>3</v>
      </c>
      <c r="Z374" s="74"/>
      <c r="AA374" s="74">
        <f>Y374+Z374</f>
        <v>3</v>
      </c>
      <c r="AB374" s="52"/>
      <c r="AC374" s="74">
        <f>AA374+AB374</f>
        <v>3</v>
      </c>
      <c r="AD374" s="74"/>
      <c r="AE374" s="130">
        <f>AC374+AD374</f>
        <v>3</v>
      </c>
      <c r="AF374" s="74">
        <v>2000</v>
      </c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</row>
    <row r="375" spans="1:191" ht="16.5" thickBot="1" x14ac:dyDescent="0.25">
      <c r="A375" s="40"/>
      <c r="B375" s="41"/>
      <c r="C375" s="41"/>
      <c r="D375" s="41" t="s">
        <v>119</v>
      </c>
      <c r="E375" s="41"/>
      <c r="F375" s="42"/>
      <c r="G375" s="124" t="s">
        <v>286</v>
      </c>
      <c r="H375" s="270">
        <f t="shared" ref="H375" si="346">H376+H377</f>
        <v>29000</v>
      </c>
      <c r="I375" s="113"/>
      <c r="J375" s="115">
        <f t="shared" ref="J375:N375" si="347">J376+J377</f>
        <v>0</v>
      </c>
      <c r="K375" s="115">
        <f t="shared" si="347"/>
        <v>0</v>
      </c>
      <c r="L375" s="308">
        <f t="shared" ref="L375:L404" si="348">K375/H375*100</f>
        <v>0</v>
      </c>
      <c r="M375" s="37">
        <f t="shared" si="309"/>
        <v>29000</v>
      </c>
      <c r="N375" s="115">
        <f t="shared" si="347"/>
        <v>0</v>
      </c>
      <c r="O375" s="115">
        <f>O376+O377</f>
        <v>29000</v>
      </c>
      <c r="P375" s="115">
        <f t="shared" ref="P375:AE375" si="349">P376+P377</f>
        <v>0</v>
      </c>
      <c r="Q375" s="115">
        <f t="shared" si="349"/>
        <v>29000</v>
      </c>
      <c r="R375" s="115">
        <f t="shared" si="349"/>
        <v>0</v>
      </c>
      <c r="S375" s="115">
        <f t="shared" si="349"/>
        <v>29000</v>
      </c>
      <c r="T375" s="115">
        <f t="shared" si="349"/>
        <v>0</v>
      </c>
      <c r="U375" s="115">
        <f t="shared" si="349"/>
        <v>29000</v>
      </c>
      <c r="V375" s="115">
        <f>V376+V377</f>
        <v>0</v>
      </c>
      <c r="W375" s="115">
        <f t="shared" si="349"/>
        <v>29000</v>
      </c>
      <c r="X375" s="115">
        <f>X376+X377</f>
        <v>0</v>
      </c>
      <c r="Y375" s="115">
        <f t="shared" si="349"/>
        <v>29000</v>
      </c>
      <c r="Z375" s="115">
        <f>Z376+Z377</f>
        <v>0</v>
      </c>
      <c r="AA375" s="115">
        <f t="shared" si="349"/>
        <v>29000</v>
      </c>
      <c r="AB375" s="115">
        <f>AB376+AB377</f>
        <v>0</v>
      </c>
      <c r="AC375" s="115">
        <f t="shared" si="349"/>
        <v>29000</v>
      </c>
      <c r="AD375" s="115">
        <f>AD376+AD377</f>
        <v>0</v>
      </c>
      <c r="AE375" s="116">
        <f t="shared" si="349"/>
        <v>29000</v>
      </c>
      <c r="AF375" s="115">
        <f>AF376+AF377</f>
        <v>0</v>
      </c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</row>
    <row r="376" spans="1:191" ht="30.75" thickBot="1" x14ac:dyDescent="0.25">
      <c r="A376" s="59"/>
      <c r="B376" s="60"/>
      <c r="C376" s="60"/>
      <c r="D376" s="60"/>
      <c r="E376" s="60"/>
      <c r="F376" s="61"/>
      <c r="G376" s="127" t="s">
        <v>287</v>
      </c>
      <c r="H376" s="277"/>
      <c r="I376" s="144"/>
      <c r="J376" s="62"/>
      <c r="K376" s="62"/>
      <c r="L376" s="308">
        <v>0</v>
      </c>
      <c r="M376" s="37">
        <f t="shared" si="309"/>
        <v>0</v>
      </c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  <c r="AA376" s="74"/>
      <c r="AB376" s="52"/>
      <c r="AC376" s="74"/>
      <c r="AD376" s="74"/>
      <c r="AE376" s="130"/>
      <c r="AF376" s="7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  <c r="DV376" s="7"/>
      <c r="DW376" s="7"/>
      <c r="DX376" s="7"/>
      <c r="DY376" s="7"/>
      <c r="DZ376" s="7"/>
      <c r="EA376" s="7"/>
      <c r="EB376" s="7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</row>
    <row r="377" spans="1:191" ht="16.5" thickBot="1" x14ac:dyDescent="0.25">
      <c r="A377" s="59"/>
      <c r="B377" s="60"/>
      <c r="C377" s="60"/>
      <c r="D377" s="60"/>
      <c r="E377" s="60">
        <v>19</v>
      </c>
      <c r="F377" s="61"/>
      <c r="G377" s="127" t="s">
        <v>288</v>
      </c>
      <c r="H377" s="277">
        <f>15000+14000</f>
        <v>29000</v>
      </c>
      <c r="I377" s="144"/>
      <c r="J377" s="62"/>
      <c r="K377" s="62">
        <f>I377+J377</f>
        <v>0</v>
      </c>
      <c r="L377" s="308">
        <f t="shared" si="348"/>
        <v>0</v>
      </c>
      <c r="M377" s="37">
        <f t="shared" si="309"/>
        <v>29000</v>
      </c>
      <c r="N377" s="74"/>
      <c r="O377" s="74">
        <f>M377+N377</f>
        <v>29000</v>
      </c>
      <c r="P377" s="74"/>
      <c r="Q377" s="74">
        <f>O377+P377</f>
        <v>29000</v>
      </c>
      <c r="R377" s="74"/>
      <c r="S377" s="74">
        <f>R377+Q377</f>
        <v>29000</v>
      </c>
      <c r="T377" s="74"/>
      <c r="U377" s="74">
        <f>S377+T377</f>
        <v>29000</v>
      </c>
      <c r="V377" s="74"/>
      <c r="W377" s="74">
        <f>U377+V377</f>
        <v>29000</v>
      </c>
      <c r="X377" s="74"/>
      <c r="Y377" s="74">
        <f>W377+X377</f>
        <v>29000</v>
      </c>
      <c r="Z377" s="74"/>
      <c r="AA377" s="74">
        <f>Y377+Z377</f>
        <v>29000</v>
      </c>
      <c r="AB377" s="52"/>
      <c r="AC377" s="74">
        <f>AA377+AB377</f>
        <v>29000</v>
      </c>
      <c r="AD377" s="74"/>
      <c r="AE377" s="130">
        <f>AC377+AD377</f>
        <v>29000</v>
      </c>
      <c r="AF377" s="7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</row>
    <row r="378" spans="1:191" ht="30.75" thickBot="1" x14ac:dyDescent="0.25">
      <c r="A378" s="40"/>
      <c r="B378" s="41"/>
      <c r="C378" s="41"/>
      <c r="D378" s="41">
        <v>51</v>
      </c>
      <c r="E378" s="41"/>
      <c r="F378" s="42"/>
      <c r="G378" s="124" t="s">
        <v>255</v>
      </c>
      <c r="H378" s="270">
        <f t="shared" ref="H378:X379" si="350">H379</f>
        <v>13000</v>
      </c>
      <c r="I378" s="113">
        <f t="shared" si="350"/>
        <v>0</v>
      </c>
      <c r="J378" s="115">
        <f t="shared" si="350"/>
        <v>0</v>
      </c>
      <c r="K378" s="115">
        <f t="shared" si="350"/>
        <v>0</v>
      </c>
      <c r="L378" s="308">
        <f t="shared" si="348"/>
        <v>0</v>
      </c>
      <c r="M378" s="115">
        <f t="shared" si="350"/>
        <v>0</v>
      </c>
      <c r="N378" s="115">
        <f t="shared" si="350"/>
        <v>0</v>
      </c>
      <c r="O378" s="115">
        <f t="shared" si="350"/>
        <v>0</v>
      </c>
      <c r="P378" s="115">
        <f t="shared" si="350"/>
        <v>0</v>
      </c>
      <c r="Q378" s="115">
        <f t="shared" si="350"/>
        <v>0</v>
      </c>
      <c r="R378" s="115">
        <f t="shared" si="350"/>
        <v>0</v>
      </c>
      <c r="S378" s="115">
        <f t="shared" si="350"/>
        <v>0</v>
      </c>
      <c r="T378" s="115">
        <f t="shared" si="350"/>
        <v>0</v>
      </c>
      <c r="U378" s="115">
        <f t="shared" si="350"/>
        <v>0</v>
      </c>
      <c r="V378" s="115">
        <f t="shared" si="350"/>
        <v>0</v>
      </c>
      <c r="W378" s="115">
        <f t="shared" si="350"/>
        <v>0</v>
      </c>
      <c r="X378" s="115">
        <f t="shared" si="350"/>
        <v>0</v>
      </c>
      <c r="Y378" s="115">
        <f t="shared" ref="Y378:AF379" si="351">Y379</f>
        <v>0</v>
      </c>
      <c r="Z378" s="115">
        <f t="shared" si="351"/>
        <v>0</v>
      </c>
      <c r="AA378" s="115">
        <f t="shared" si="351"/>
        <v>0</v>
      </c>
      <c r="AB378" s="115">
        <f t="shared" si="351"/>
        <v>0</v>
      </c>
      <c r="AC378" s="115">
        <f t="shared" si="351"/>
        <v>0</v>
      </c>
      <c r="AD378" s="115">
        <f t="shared" si="351"/>
        <v>0</v>
      </c>
      <c r="AE378" s="116">
        <f t="shared" si="351"/>
        <v>0</v>
      </c>
      <c r="AF378" s="115">
        <f t="shared" si="351"/>
        <v>60000</v>
      </c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</row>
    <row r="379" spans="1:191" ht="16.5" thickBot="1" x14ac:dyDescent="0.25">
      <c r="A379" s="40"/>
      <c r="B379" s="41"/>
      <c r="C379" s="41"/>
      <c r="D379" s="41"/>
      <c r="E379" s="41"/>
      <c r="F379" s="42"/>
      <c r="G379" s="114" t="s">
        <v>289</v>
      </c>
      <c r="H379" s="270">
        <f t="shared" si="350"/>
        <v>13000</v>
      </c>
      <c r="I379" s="113">
        <f t="shared" si="350"/>
        <v>0</v>
      </c>
      <c r="J379" s="115">
        <f t="shared" si="350"/>
        <v>0</v>
      </c>
      <c r="K379" s="115">
        <f t="shared" si="350"/>
        <v>0</v>
      </c>
      <c r="L379" s="308">
        <f t="shared" si="348"/>
        <v>0</v>
      </c>
      <c r="M379" s="115">
        <f t="shared" si="350"/>
        <v>0</v>
      </c>
      <c r="N379" s="115">
        <f t="shared" si="350"/>
        <v>0</v>
      </c>
      <c r="O379" s="115">
        <f t="shared" si="350"/>
        <v>0</v>
      </c>
      <c r="P379" s="115">
        <f t="shared" si="350"/>
        <v>0</v>
      </c>
      <c r="Q379" s="115">
        <f t="shared" si="350"/>
        <v>0</v>
      </c>
      <c r="R379" s="115">
        <f t="shared" si="350"/>
        <v>0</v>
      </c>
      <c r="S379" s="115">
        <f t="shared" si="350"/>
        <v>0</v>
      </c>
      <c r="T379" s="115">
        <f t="shared" si="350"/>
        <v>0</v>
      </c>
      <c r="U379" s="115">
        <f t="shared" si="350"/>
        <v>0</v>
      </c>
      <c r="V379" s="115">
        <f t="shared" si="350"/>
        <v>0</v>
      </c>
      <c r="W379" s="115">
        <f>W380</f>
        <v>0</v>
      </c>
      <c r="X379" s="115">
        <f t="shared" si="350"/>
        <v>0</v>
      </c>
      <c r="Y379" s="115">
        <f>Y380</f>
        <v>0</v>
      </c>
      <c r="Z379" s="115">
        <f t="shared" si="351"/>
        <v>0</v>
      </c>
      <c r="AA379" s="115">
        <f>AA380</f>
        <v>0</v>
      </c>
      <c r="AB379" s="115">
        <f t="shared" si="351"/>
        <v>0</v>
      </c>
      <c r="AC379" s="115">
        <f t="shared" si="351"/>
        <v>0</v>
      </c>
      <c r="AD379" s="115">
        <f t="shared" si="351"/>
        <v>0</v>
      </c>
      <c r="AE379" s="116">
        <f t="shared" si="351"/>
        <v>0</v>
      </c>
      <c r="AF379" s="115">
        <f t="shared" si="351"/>
        <v>60000</v>
      </c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</row>
    <row r="380" spans="1:191" ht="48" customHeight="1" thickBot="1" x14ac:dyDescent="0.25">
      <c r="A380" s="59"/>
      <c r="B380" s="60"/>
      <c r="C380" s="60"/>
      <c r="D380" s="60"/>
      <c r="E380" s="60" t="s">
        <v>37</v>
      </c>
      <c r="F380" s="61">
        <v>18</v>
      </c>
      <c r="G380" s="127" t="s">
        <v>123</v>
      </c>
      <c r="H380" s="63">
        <f>6000+7000</f>
        <v>13000</v>
      </c>
      <c r="I380" s="63"/>
      <c r="J380" s="63"/>
      <c r="K380" s="62">
        <f>I380+J380</f>
        <v>0</v>
      </c>
      <c r="L380" s="308">
        <f t="shared" si="348"/>
        <v>0</v>
      </c>
      <c r="M380" s="129">
        <f>K380+L380</f>
        <v>0</v>
      </c>
      <c r="N380" s="63"/>
      <c r="O380" s="74">
        <f>M380+N380</f>
        <v>0</v>
      </c>
      <c r="P380" s="63"/>
      <c r="Q380" s="74">
        <f>O380+P380</f>
        <v>0</v>
      </c>
      <c r="R380" s="74"/>
      <c r="S380" s="74">
        <f>R380+Q380</f>
        <v>0</v>
      </c>
      <c r="T380" s="65"/>
      <c r="U380" s="74">
        <f>S380+T380</f>
        <v>0</v>
      </c>
      <c r="V380" s="74"/>
      <c r="W380" s="74">
        <f>U380+V380</f>
        <v>0</v>
      </c>
      <c r="X380" s="74"/>
      <c r="Y380" s="74">
        <f>W380+X380</f>
        <v>0</v>
      </c>
      <c r="Z380" s="74"/>
      <c r="AA380" s="74">
        <f>Y380+Z380</f>
        <v>0</v>
      </c>
      <c r="AB380" s="52"/>
      <c r="AC380" s="74">
        <f>AA380+AB380</f>
        <v>0</v>
      </c>
      <c r="AD380" s="74"/>
      <c r="AE380" s="130">
        <f>AC380+AD380</f>
        <v>0</v>
      </c>
      <c r="AF380" s="74">
        <v>60000</v>
      </c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  <c r="DV380" s="7"/>
      <c r="DW380" s="7"/>
      <c r="DX380" s="7"/>
      <c r="DY380" s="7"/>
      <c r="DZ380" s="7"/>
      <c r="EA380" s="7"/>
      <c r="EB380" s="7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</row>
    <row r="381" spans="1:191" ht="16.5" thickBot="1" x14ac:dyDescent="0.25">
      <c r="A381" s="40"/>
      <c r="B381" s="41"/>
      <c r="C381" s="41"/>
      <c r="D381" s="41">
        <v>55</v>
      </c>
      <c r="E381" s="41"/>
      <c r="F381" s="42"/>
      <c r="G381" s="124" t="s">
        <v>290</v>
      </c>
      <c r="H381" s="146">
        <f t="shared" ref="H381" si="352">H382+H385</f>
        <v>0</v>
      </c>
      <c r="I381" s="115">
        <f t="shared" ref="I381:O381" si="353">I382+I385</f>
        <v>0</v>
      </c>
      <c r="J381" s="146">
        <f>J382+J385</f>
        <v>0</v>
      </c>
      <c r="K381" s="115">
        <f t="shared" si="353"/>
        <v>0</v>
      </c>
      <c r="L381" s="308">
        <v>0</v>
      </c>
      <c r="M381" s="115" t="e">
        <f t="shared" si="353"/>
        <v>#DIV/0!</v>
      </c>
      <c r="N381" s="146">
        <f>N382+N385</f>
        <v>0</v>
      </c>
      <c r="O381" s="115" t="e">
        <f t="shared" si="353"/>
        <v>#DIV/0!</v>
      </c>
      <c r="P381" s="115">
        <f>P382+P385</f>
        <v>0</v>
      </c>
      <c r="Q381" s="115" t="e">
        <f t="shared" ref="Q381:AE381" si="354">Q382+Q385</f>
        <v>#DIV/0!</v>
      </c>
      <c r="R381" s="115">
        <f t="shared" si="354"/>
        <v>0</v>
      </c>
      <c r="S381" s="115" t="e">
        <f t="shared" si="354"/>
        <v>#DIV/0!</v>
      </c>
      <c r="T381" s="146">
        <f>T382+T385</f>
        <v>0</v>
      </c>
      <c r="U381" s="115" t="e">
        <f t="shared" si="354"/>
        <v>#DIV/0!</v>
      </c>
      <c r="V381" s="115">
        <f>V382+V385</f>
        <v>0</v>
      </c>
      <c r="W381" s="115" t="e">
        <f t="shared" si="354"/>
        <v>#DIV/0!</v>
      </c>
      <c r="X381" s="115">
        <f>X382+X385</f>
        <v>0</v>
      </c>
      <c r="Y381" s="115" t="e">
        <f t="shared" si="354"/>
        <v>#DIV/0!</v>
      </c>
      <c r="Z381" s="115">
        <f>Z382+Z385</f>
        <v>0</v>
      </c>
      <c r="AA381" s="115" t="e">
        <f t="shared" si="354"/>
        <v>#DIV/0!</v>
      </c>
      <c r="AB381" s="115">
        <f>AB382+AB385</f>
        <v>0</v>
      </c>
      <c r="AC381" s="115" t="e">
        <f t="shared" si="354"/>
        <v>#DIV/0!</v>
      </c>
      <c r="AD381" s="115">
        <f>AD382+AD385</f>
        <v>0</v>
      </c>
      <c r="AE381" s="116" t="e">
        <f t="shared" si="354"/>
        <v>#DIV/0!</v>
      </c>
      <c r="AF381" s="115">
        <f>AF382+AF385</f>
        <v>0</v>
      </c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  <c r="DV381" s="7"/>
      <c r="DW381" s="7"/>
      <c r="DX381" s="7"/>
      <c r="DY381" s="7"/>
      <c r="DZ381" s="7"/>
      <c r="EA381" s="7"/>
      <c r="EB381" s="7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</row>
    <row r="382" spans="1:191" ht="16.5" thickBot="1" x14ac:dyDescent="0.25">
      <c r="A382" s="40"/>
      <c r="B382" s="41"/>
      <c r="C382" s="41"/>
      <c r="D382" s="41"/>
      <c r="E382" s="41" t="s">
        <v>37</v>
      </c>
      <c r="F382" s="42"/>
      <c r="G382" s="124" t="s">
        <v>291</v>
      </c>
      <c r="H382" s="146">
        <f t="shared" ref="H382" si="355">H383+H384</f>
        <v>0</v>
      </c>
      <c r="I382" s="115">
        <f t="shared" ref="I382:O382" si="356">I383+I384</f>
        <v>0</v>
      </c>
      <c r="J382" s="146">
        <f>J383+J384</f>
        <v>0</v>
      </c>
      <c r="K382" s="115">
        <f t="shared" si="356"/>
        <v>0</v>
      </c>
      <c r="L382" s="308" t="e">
        <f t="shared" si="348"/>
        <v>#DIV/0!</v>
      </c>
      <c r="M382" s="115" t="e">
        <f t="shared" si="356"/>
        <v>#DIV/0!</v>
      </c>
      <c r="N382" s="146">
        <f>N383+N384</f>
        <v>0</v>
      </c>
      <c r="O382" s="115" t="e">
        <f t="shared" si="356"/>
        <v>#DIV/0!</v>
      </c>
      <c r="P382" s="115">
        <f>P383+P384</f>
        <v>0</v>
      </c>
      <c r="Q382" s="115" t="e">
        <f t="shared" ref="Q382:AE382" si="357">Q383+Q384</f>
        <v>#DIV/0!</v>
      </c>
      <c r="R382" s="115">
        <f t="shared" si="357"/>
        <v>0</v>
      </c>
      <c r="S382" s="115" t="e">
        <f t="shared" si="357"/>
        <v>#DIV/0!</v>
      </c>
      <c r="T382" s="146">
        <f>T383+T384</f>
        <v>0</v>
      </c>
      <c r="U382" s="115" t="e">
        <f t="shared" si="357"/>
        <v>#DIV/0!</v>
      </c>
      <c r="V382" s="115">
        <f>V383+V384</f>
        <v>0</v>
      </c>
      <c r="W382" s="115" t="e">
        <f t="shared" si="357"/>
        <v>#DIV/0!</v>
      </c>
      <c r="X382" s="115">
        <f>X383+X384</f>
        <v>0</v>
      </c>
      <c r="Y382" s="115" t="e">
        <f t="shared" si="357"/>
        <v>#DIV/0!</v>
      </c>
      <c r="Z382" s="115">
        <f>Z383+Z384</f>
        <v>0</v>
      </c>
      <c r="AA382" s="115" t="e">
        <f t="shared" si="357"/>
        <v>#DIV/0!</v>
      </c>
      <c r="AB382" s="115">
        <f>AB383+AB384</f>
        <v>0</v>
      </c>
      <c r="AC382" s="115" t="e">
        <f t="shared" si="357"/>
        <v>#DIV/0!</v>
      </c>
      <c r="AD382" s="115">
        <f>AD383+AD384</f>
        <v>0</v>
      </c>
      <c r="AE382" s="116" t="e">
        <f t="shared" si="357"/>
        <v>#DIV/0!</v>
      </c>
      <c r="AF382" s="115">
        <f>AF383+AF384</f>
        <v>0</v>
      </c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</row>
    <row r="383" spans="1:191" ht="30.75" thickBot="1" x14ac:dyDescent="0.25">
      <c r="A383" s="59"/>
      <c r="B383" s="60"/>
      <c r="C383" s="60"/>
      <c r="D383" s="60"/>
      <c r="E383" s="60"/>
      <c r="F383" s="61" t="s">
        <v>145</v>
      </c>
      <c r="G383" s="127" t="s">
        <v>292</v>
      </c>
      <c r="H383" s="63"/>
      <c r="I383" s="145"/>
      <c r="J383" s="63"/>
      <c r="K383" s="62">
        <f>I383+J383</f>
        <v>0</v>
      </c>
      <c r="L383" s="308" t="e">
        <f t="shared" si="348"/>
        <v>#DIV/0!</v>
      </c>
      <c r="M383" s="129" t="e">
        <f>K383+L383</f>
        <v>#DIV/0!</v>
      </c>
      <c r="N383" s="63"/>
      <c r="O383" s="74" t="e">
        <f>M383+N383</f>
        <v>#DIV/0!</v>
      </c>
      <c r="P383" s="145"/>
      <c r="Q383" s="74" t="e">
        <f>O383+P383</f>
        <v>#DIV/0!</v>
      </c>
      <c r="R383" s="74"/>
      <c r="S383" s="74" t="e">
        <f>R383+Q383</f>
        <v>#DIV/0!</v>
      </c>
      <c r="T383" s="65"/>
      <c r="U383" s="74" t="e">
        <f>S383+T383</f>
        <v>#DIV/0!</v>
      </c>
      <c r="V383" s="74"/>
      <c r="W383" s="74" t="e">
        <f>U383+V383</f>
        <v>#DIV/0!</v>
      </c>
      <c r="X383" s="74"/>
      <c r="Y383" s="74" t="e">
        <f>W383+X383</f>
        <v>#DIV/0!</v>
      </c>
      <c r="Z383" s="74"/>
      <c r="AA383" s="74" t="e">
        <f>Y383+Z383</f>
        <v>#DIV/0!</v>
      </c>
      <c r="AB383" s="52"/>
      <c r="AC383" s="74" t="e">
        <f>AA383+AB383</f>
        <v>#DIV/0!</v>
      </c>
      <c r="AD383" s="74"/>
      <c r="AE383" s="130" t="e">
        <f>AC383+AD383</f>
        <v>#DIV/0!</v>
      </c>
      <c r="AF383" s="7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  <c r="DV383" s="7"/>
      <c r="DW383" s="7"/>
      <c r="DX383" s="7"/>
      <c r="DY383" s="7"/>
      <c r="DZ383" s="7"/>
      <c r="EA383" s="7"/>
      <c r="EB383" s="7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</row>
    <row r="384" spans="1:191" ht="30.75" thickBot="1" x14ac:dyDescent="0.25">
      <c r="A384" s="59"/>
      <c r="B384" s="60"/>
      <c r="C384" s="60"/>
      <c r="D384" s="60"/>
      <c r="E384" s="60"/>
      <c r="F384" s="61">
        <v>11</v>
      </c>
      <c r="G384" s="127" t="s">
        <v>293</v>
      </c>
      <c r="H384" s="63"/>
      <c r="I384" s="145"/>
      <c r="J384" s="63"/>
      <c r="K384" s="62">
        <f>I384+J384</f>
        <v>0</v>
      </c>
      <c r="L384" s="308" t="e">
        <f t="shared" si="348"/>
        <v>#DIV/0!</v>
      </c>
      <c r="M384" s="129" t="e">
        <f>K384+L384</f>
        <v>#DIV/0!</v>
      </c>
      <c r="N384" s="63"/>
      <c r="O384" s="74" t="e">
        <f>M384+N384</f>
        <v>#DIV/0!</v>
      </c>
      <c r="P384" s="145"/>
      <c r="Q384" s="74" t="e">
        <f>O384+P384</f>
        <v>#DIV/0!</v>
      </c>
      <c r="R384" s="74"/>
      <c r="S384" s="74" t="e">
        <f>R384+Q384</f>
        <v>#DIV/0!</v>
      </c>
      <c r="T384" s="65"/>
      <c r="U384" s="74" t="e">
        <f>S384+T384</f>
        <v>#DIV/0!</v>
      </c>
      <c r="V384" s="74"/>
      <c r="W384" s="74" t="e">
        <f>U384+V384</f>
        <v>#DIV/0!</v>
      </c>
      <c r="X384" s="74"/>
      <c r="Y384" s="74" t="e">
        <f>W384+X384</f>
        <v>#DIV/0!</v>
      </c>
      <c r="Z384" s="74"/>
      <c r="AA384" s="74" t="e">
        <f>Y384+Z384</f>
        <v>#DIV/0!</v>
      </c>
      <c r="AB384" s="52"/>
      <c r="AC384" s="74" t="e">
        <f>AA384+AB384</f>
        <v>#DIV/0!</v>
      </c>
      <c r="AD384" s="74"/>
      <c r="AE384" s="130" t="e">
        <f>AC384+AD384</f>
        <v>#DIV/0!</v>
      </c>
      <c r="AF384" s="7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  <c r="DV384" s="7"/>
      <c r="DW384" s="7"/>
      <c r="DX384" s="7"/>
      <c r="DY384" s="7"/>
      <c r="DZ384" s="7"/>
      <c r="EA384" s="7"/>
      <c r="EB384" s="7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</row>
    <row r="385" spans="1:191" ht="32.25" thickBot="1" x14ac:dyDescent="0.25">
      <c r="A385" s="40"/>
      <c r="B385" s="41"/>
      <c r="C385" s="41"/>
      <c r="D385" s="41"/>
      <c r="E385" s="41" t="s">
        <v>35</v>
      </c>
      <c r="F385" s="42"/>
      <c r="G385" s="114" t="s">
        <v>294</v>
      </c>
      <c r="H385" s="146">
        <f t="shared" ref="H385:AE385" si="358">H386</f>
        <v>0</v>
      </c>
      <c r="I385" s="115">
        <f t="shared" si="358"/>
        <v>0</v>
      </c>
      <c r="J385" s="146">
        <f t="shared" si="358"/>
        <v>0</v>
      </c>
      <c r="K385" s="115">
        <f t="shared" si="358"/>
        <v>0</v>
      </c>
      <c r="L385" s="308" t="e">
        <f t="shared" si="348"/>
        <v>#DIV/0!</v>
      </c>
      <c r="M385" s="115" t="e">
        <f t="shared" si="358"/>
        <v>#DIV/0!</v>
      </c>
      <c r="N385" s="146">
        <f t="shared" si="358"/>
        <v>0</v>
      </c>
      <c r="O385" s="115" t="e">
        <f t="shared" si="358"/>
        <v>#DIV/0!</v>
      </c>
      <c r="P385" s="115">
        <f>P386</f>
        <v>0</v>
      </c>
      <c r="Q385" s="115" t="e">
        <f t="shared" si="358"/>
        <v>#DIV/0!</v>
      </c>
      <c r="R385" s="115">
        <f t="shared" si="358"/>
        <v>0</v>
      </c>
      <c r="S385" s="115" t="e">
        <f t="shared" si="358"/>
        <v>#DIV/0!</v>
      </c>
      <c r="T385" s="146">
        <f>T386</f>
        <v>0</v>
      </c>
      <c r="U385" s="115" t="e">
        <f t="shared" si="358"/>
        <v>#DIV/0!</v>
      </c>
      <c r="V385" s="115">
        <f>V386</f>
        <v>0</v>
      </c>
      <c r="W385" s="115" t="e">
        <f t="shared" si="358"/>
        <v>#DIV/0!</v>
      </c>
      <c r="X385" s="115">
        <f>X386</f>
        <v>0</v>
      </c>
      <c r="Y385" s="115" t="e">
        <f t="shared" si="358"/>
        <v>#DIV/0!</v>
      </c>
      <c r="Z385" s="115">
        <f>Z386</f>
        <v>0</v>
      </c>
      <c r="AA385" s="115" t="e">
        <f t="shared" si="358"/>
        <v>#DIV/0!</v>
      </c>
      <c r="AB385" s="115">
        <f>AB386</f>
        <v>0</v>
      </c>
      <c r="AC385" s="115" t="e">
        <f t="shared" si="358"/>
        <v>#DIV/0!</v>
      </c>
      <c r="AD385" s="115">
        <f>AD386</f>
        <v>0</v>
      </c>
      <c r="AE385" s="116" t="e">
        <f t="shared" si="358"/>
        <v>#DIV/0!</v>
      </c>
      <c r="AF385" s="115">
        <f>AF386</f>
        <v>0</v>
      </c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</row>
    <row r="386" spans="1:191" ht="16.5" thickBot="1" x14ac:dyDescent="0.25">
      <c r="A386" s="59"/>
      <c r="B386" s="60"/>
      <c r="C386" s="60"/>
      <c r="D386" s="60"/>
      <c r="E386" s="60"/>
      <c r="F386" s="61" t="s">
        <v>37</v>
      </c>
      <c r="G386" s="127" t="s">
        <v>295</v>
      </c>
      <c r="H386" s="63"/>
      <c r="I386" s="145"/>
      <c r="J386" s="63"/>
      <c r="K386" s="62">
        <f>I386+J386</f>
        <v>0</v>
      </c>
      <c r="L386" s="308" t="e">
        <f t="shared" si="348"/>
        <v>#DIV/0!</v>
      </c>
      <c r="M386" s="129" t="e">
        <f>K386+L386</f>
        <v>#DIV/0!</v>
      </c>
      <c r="N386" s="63"/>
      <c r="O386" s="74" t="e">
        <f>M386+N386</f>
        <v>#DIV/0!</v>
      </c>
      <c r="P386" s="145"/>
      <c r="Q386" s="74" t="e">
        <f>O386+P386</f>
        <v>#DIV/0!</v>
      </c>
      <c r="R386" s="171"/>
      <c r="S386" s="171" t="e">
        <f>R386+Q386</f>
        <v>#DIV/0!</v>
      </c>
      <c r="T386" s="65"/>
      <c r="U386" s="171" t="e">
        <f>S386+T386</f>
        <v>#DIV/0!</v>
      </c>
      <c r="V386" s="171"/>
      <c r="W386" s="171" t="e">
        <f>U386+V386</f>
        <v>#DIV/0!</v>
      </c>
      <c r="X386" s="171"/>
      <c r="Y386" s="171" t="e">
        <f>W386+X386</f>
        <v>#DIV/0!</v>
      </c>
      <c r="Z386" s="171"/>
      <c r="AA386" s="171" t="e">
        <f>Y386+Z386</f>
        <v>#DIV/0!</v>
      </c>
      <c r="AB386" s="172"/>
      <c r="AC386" s="171" t="e">
        <f>AA386+AB386</f>
        <v>#DIV/0!</v>
      </c>
      <c r="AD386" s="171"/>
      <c r="AE386" s="130" t="e">
        <f>AC386+AD386</f>
        <v>#DIV/0!</v>
      </c>
      <c r="AF386" s="171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  <c r="DV386" s="7"/>
      <c r="DW386" s="7"/>
      <c r="DX386" s="7"/>
      <c r="DY386" s="7"/>
      <c r="DZ386" s="7"/>
      <c r="EA386" s="7"/>
      <c r="EB386" s="7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</row>
    <row r="387" spans="1:191" ht="32.25" thickBot="1" x14ac:dyDescent="0.25">
      <c r="A387" s="40"/>
      <c r="B387" s="41"/>
      <c r="C387" s="41"/>
      <c r="D387" s="41">
        <v>56</v>
      </c>
      <c r="E387" s="41"/>
      <c r="F387" s="42"/>
      <c r="G387" s="114" t="s">
        <v>199</v>
      </c>
      <c r="H387" s="270">
        <f>+H388+H389+H390+H391+H392+H393</f>
        <v>0</v>
      </c>
      <c r="I387" s="113">
        <f>+I388+I389+I390+I391+I392+I393</f>
        <v>0</v>
      </c>
      <c r="J387" s="113">
        <f t="shared" ref="J387:AE387" si="359">+J388+J389+J390+J391+J392+J393</f>
        <v>0</v>
      </c>
      <c r="K387" s="113">
        <f t="shared" si="359"/>
        <v>0</v>
      </c>
      <c r="L387" s="308" t="e">
        <f t="shared" si="348"/>
        <v>#DIV/0!</v>
      </c>
      <c r="M387" s="113" t="e">
        <f t="shared" si="359"/>
        <v>#DIV/0!</v>
      </c>
      <c r="N387" s="113">
        <f t="shared" si="359"/>
        <v>0</v>
      </c>
      <c r="O387" s="113" t="e">
        <f t="shared" si="359"/>
        <v>#DIV/0!</v>
      </c>
      <c r="P387" s="113">
        <f t="shared" si="359"/>
        <v>0</v>
      </c>
      <c r="Q387" s="113" t="e">
        <f t="shared" si="359"/>
        <v>#DIV/0!</v>
      </c>
      <c r="R387" s="113">
        <f t="shared" si="359"/>
        <v>0</v>
      </c>
      <c r="S387" s="113" t="e">
        <f t="shared" si="359"/>
        <v>#DIV/0!</v>
      </c>
      <c r="T387" s="113">
        <f t="shared" si="359"/>
        <v>0</v>
      </c>
      <c r="U387" s="113" t="e">
        <f t="shared" si="359"/>
        <v>#DIV/0!</v>
      </c>
      <c r="V387" s="113">
        <f t="shared" si="359"/>
        <v>0</v>
      </c>
      <c r="W387" s="113" t="e">
        <f t="shared" si="359"/>
        <v>#DIV/0!</v>
      </c>
      <c r="X387" s="113">
        <f t="shared" si="359"/>
        <v>0</v>
      </c>
      <c r="Y387" s="113" t="e">
        <f t="shared" si="359"/>
        <v>#DIV/0!</v>
      </c>
      <c r="Z387" s="113">
        <f t="shared" si="359"/>
        <v>0</v>
      </c>
      <c r="AA387" s="113" t="e">
        <f t="shared" si="359"/>
        <v>#DIV/0!</v>
      </c>
      <c r="AB387" s="113">
        <f t="shared" si="359"/>
        <v>0</v>
      </c>
      <c r="AC387" s="113" t="e">
        <f t="shared" si="359"/>
        <v>#DIV/0!</v>
      </c>
      <c r="AD387" s="113">
        <f t="shared" si="359"/>
        <v>0</v>
      </c>
      <c r="AE387" s="113" t="e">
        <f t="shared" si="359"/>
        <v>#DIV/0!</v>
      </c>
      <c r="AF387" s="115">
        <f>AF388+AF389+AF392</f>
        <v>57600</v>
      </c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</row>
    <row r="388" spans="1:191" ht="16.5" thickBot="1" x14ac:dyDescent="0.25">
      <c r="A388" s="59"/>
      <c r="B388" s="60"/>
      <c r="C388" s="60"/>
      <c r="D388" s="60"/>
      <c r="E388" s="173" t="s">
        <v>76</v>
      </c>
      <c r="F388" s="61"/>
      <c r="G388" s="127" t="s">
        <v>296</v>
      </c>
      <c r="H388" s="65"/>
      <c r="I388" s="129"/>
      <c r="J388" s="65"/>
      <c r="K388" s="62">
        <f t="shared" ref="K388:K393" si="360">I388+J388</f>
        <v>0</v>
      </c>
      <c r="L388" s="308" t="e">
        <f t="shared" si="348"/>
        <v>#DIV/0!</v>
      </c>
      <c r="M388" s="129" t="e">
        <f t="shared" ref="M388:M393" si="361">K388+L388</f>
        <v>#DIV/0!</v>
      </c>
      <c r="N388" s="65"/>
      <c r="O388" s="129" t="e">
        <f t="shared" ref="O388:O393" si="362">M388+N388</f>
        <v>#DIV/0!</v>
      </c>
      <c r="P388" s="129"/>
      <c r="Q388" s="129" t="e">
        <f t="shared" ref="Q388:Q393" si="363">O388+P388</f>
        <v>#DIV/0!</v>
      </c>
      <c r="R388" s="163"/>
      <c r="S388" s="163" t="e">
        <f t="shared" ref="S388:S393" si="364">Q388+R388</f>
        <v>#DIV/0!</v>
      </c>
      <c r="T388" s="146"/>
      <c r="U388" s="163" t="e">
        <f t="shared" ref="U388:U393" si="365">S388+T388</f>
        <v>#DIV/0!</v>
      </c>
      <c r="V388" s="163"/>
      <c r="W388" s="163" t="e">
        <f t="shared" ref="W388:W393" si="366">U388+V388</f>
        <v>#DIV/0!</v>
      </c>
      <c r="X388" s="163"/>
      <c r="Y388" s="163" t="e">
        <f t="shared" ref="Y388:Y393" si="367">W388+X388</f>
        <v>#DIV/0!</v>
      </c>
      <c r="Z388" s="163"/>
      <c r="AA388" s="163" t="e">
        <f t="shared" ref="AA388:AA393" si="368">Y388+Z388</f>
        <v>#DIV/0!</v>
      </c>
      <c r="AB388" s="163"/>
      <c r="AC388" s="163" t="e">
        <f t="shared" ref="AC388:AC393" si="369">AA388+AB388</f>
        <v>#DIV/0!</v>
      </c>
      <c r="AD388" s="163"/>
      <c r="AE388" s="163" t="e">
        <f t="shared" ref="AE388:AE393" si="370">AC388+AD388</f>
        <v>#DIV/0!</v>
      </c>
      <c r="AF388" s="163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</row>
    <row r="389" spans="1:191" ht="16.5" thickBot="1" x14ac:dyDescent="0.25">
      <c r="A389" s="59"/>
      <c r="B389" s="60"/>
      <c r="C389" s="60"/>
      <c r="D389" s="60"/>
      <c r="E389" s="173" t="s">
        <v>78</v>
      </c>
      <c r="F389" s="61"/>
      <c r="G389" s="127" t="s">
        <v>223</v>
      </c>
      <c r="H389" s="63"/>
      <c r="I389" s="145"/>
      <c r="J389" s="63"/>
      <c r="K389" s="62">
        <f t="shared" si="360"/>
        <v>0</v>
      </c>
      <c r="L389" s="308" t="e">
        <f t="shared" si="348"/>
        <v>#DIV/0!</v>
      </c>
      <c r="M389" s="129" t="e">
        <f t="shared" si="361"/>
        <v>#DIV/0!</v>
      </c>
      <c r="N389" s="63"/>
      <c r="O389" s="129" t="e">
        <f t="shared" si="362"/>
        <v>#DIV/0!</v>
      </c>
      <c r="P389" s="63"/>
      <c r="Q389" s="129" t="e">
        <f t="shared" si="363"/>
        <v>#DIV/0!</v>
      </c>
      <c r="R389" s="74"/>
      <c r="S389" s="163" t="e">
        <f t="shared" si="364"/>
        <v>#DIV/0!</v>
      </c>
      <c r="T389" s="65"/>
      <c r="U389" s="163" t="e">
        <f t="shared" si="365"/>
        <v>#DIV/0!</v>
      </c>
      <c r="V389" s="74"/>
      <c r="W389" s="163" t="e">
        <f t="shared" si="366"/>
        <v>#DIV/0!</v>
      </c>
      <c r="X389" s="74"/>
      <c r="Y389" s="163" t="e">
        <f t="shared" si="367"/>
        <v>#DIV/0!</v>
      </c>
      <c r="Z389" s="74"/>
      <c r="AA389" s="163" t="e">
        <f t="shared" si="368"/>
        <v>#DIV/0!</v>
      </c>
      <c r="AB389" s="52"/>
      <c r="AC389" s="163" t="e">
        <f t="shared" si="369"/>
        <v>#DIV/0!</v>
      </c>
      <c r="AD389" s="74"/>
      <c r="AE389" s="163" t="e">
        <f t="shared" si="370"/>
        <v>#DIV/0!</v>
      </c>
      <c r="AF389" s="74">
        <v>57600</v>
      </c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</row>
    <row r="390" spans="1:191" ht="16.5" thickBot="1" x14ac:dyDescent="0.25">
      <c r="A390" s="59"/>
      <c r="B390" s="60"/>
      <c r="C390" s="60"/>
      <c r="D390" s="60"/>
      <c r="E390" s="173" t="s">
        <v>83</v>
      </c>
      <c r="F390" s="61"/>
      <c r="G390" s="127" t="s">
        <v>297</v>
      </c>
      <c r="H390" s="63"/>
      <c r="I390" s="145"/>
      <c r="J390" s="63"/>
      <c r="K390" s="62">
        <f t="shared" si="360"/>
        <v>0</v>
      </c>
      <c r="L390" s="308" t="e">
        <f t="shared" si="348"/>
        <v>#DIV/0!</v>
      </c>
      <c r="M390" s="129" t="e">
        <f t="shared" si="361"/>
        <v>#DIV/0!</v>
      </c>
      <c r="N390" s="63"/>
      <c r="O390" s="129" t="e">
        <f t="shared" si="362"/>
        <v>#DIV/0!</v>
      </c>
      <c r="P390" s="63"/>
      <c r="Q390" s="129" t="e">
        <f t="shared" si="363"/>
        <v>#DIV/0!</v>
      </c>
      <c r="R390" s="74"/>
      <c r="S390" s="163" t="e">
        <f t="shared" si="364"/>
        <v>#DIV/0!</v>
      </c>
      <c r="T390" s="65"/>
      <c r="U390" s="163" t="e">
        <f t="shared" si="365"/>
        <v>#DIV/0!</v>
      </c>
      <c r="V390" s="74"/>
      <c r="W390" s="163" t="e">
        <f t="shared" si="366"/>
        <v>#DIV/0!</v>
      </c>
      <c r="X390" s="74"/>
      <c r="Y390" s="163" t="e">
        <f t="shared" si="367"/>
        <v>#DIV/0!</v>
      </c>
      <c r="Z390" s="74"/>
      <c r="AA390" s="163" t="e">
        <f t="shared" si="368"/>
        <v>#DIV/0!</v>
      </c>
      <c r="AB390" s="52"/>
      <c r="AC390" s="163" t="e">
        <f t="shared" si="369"/>
        <v>#DIV/0!</v>
      </c>
      <c r="AD390" s="74"/>
      <c r="AE390" s="163" t="e">
        <f t="shared" si="370"/>
        <v>#DIV/0!</v>
      </c>
      <c r="AF390" s="7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  <c r="DV390" s="7"/>
      <c r="DW390" s="7"/>
      <c r="DX390" s="7"/>
      <c r="DY390" s="7"/>
      <c r="DZ390" s="7"/>
      <c r="EA390" s="7"/>
      <c r="EB390" s="7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</row>
    <row r="391" spans="1:191" ht="30.75" thickBot="1" x14ac:dyDescent="0.25">
      <c r="A391" s="59"/>
      <c r="B391" s="60"/>
      <c r="C391" s="60"/>
      <c r="D391" s="60"/>
      <c r="E391" s="173" t="s">
        <v>298</v>
      </c>
      <c r="F391" s="61"/>
      <c r="G391" s="127" t="s">
        <v>299</v>
      </c>
      <c r="H391" s="63"/>
      <c r="I391" s="145"/>
      <c r="J391" s="63"/>
      <c r="K391" s="62">
        <f t="shared" si="360"/>
        <v>0</v>
      </c>
      <c r="L391" s="308" t="e">
        <f t="shared" si="348"/>
        <v>#DIV/0!</v>
      </c>
      <c r="M391" s="129" t="e">
        <f t="shared" si="361"/>
        <v>#DIV/0!</v>
      </c>
      <c r="N391" s="63"/>
      <c r="O391" s="129" t="e">
        <f t="shared" si="362"/>
        <v>#DIV/0!</v>
      </c>
      <c r="P391" s="63"/>
      <c r="Q391" s="129" t="e">
        <f t="shared" si="363"/>
        <v>#DIV/0!</v>
      </c>
      <c r="R391" s="74"/>
      <c r="S391" s="163" t="e">
        <f t="shared" si="364"/>
        <v>#DIV/0!</v>
      </c>
      <c r="T391" s="65"/>
      <c r="U391" s="163" t="e">
        <f t="shared" si="365"/>
        <v>#DIV/0!</v>
      </c>
      <c r="V391" s="74"/>
      <c r="W391" s="163" t="e">
        <f t="shared" si="366"/>
        <v>#DIV/0!</v>
      </c>
      <c r="X391" s="74"/>
      <c r="Y391" s="163" t="e">
        <f t="shared" si="367"/>
        <v>#DIV/0!</v>
      </c>
      <c r="Z391" s="74"/>
      <c r="AA391" s="163" t="e">
        <f t="shared" si="368"/>
        <v>#DIV/0!</v>
      </c>
      <c r="AB391" s="52"/>
      <c r="AC391" s="163" t="e">
        <f t="shared" si="369"/>
        <v>#DIV/0!</v>
      </c>
      <c r="AD391" s="74"/>
      <c r="AE391" s="163" t="e">
        <f t="shared" si="370"/>
        <v>#DIV/0!</v>
      </c>
      <c r="AF391" s="7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</row>
    <row r="392" spans="1:191" ht="16.5" thickBot="1" x14ac:dyDescent="0.25">
      <c r="A392" s="59"/>
      <c r="B392" s="60"/>
      <c r="C392" s="60"/>
      <c r="D392" s="60"/>
      <c r="E392" s="173" t="s">
        <v>300</v>
      </c>
      <c r="F392" s="61"/>
      <c r="G392" s="127" t="s">
        <v>301</v>
      </c>
      <c r="H392" s="63"/>
      <c r="I392" s="145"/>
      <c r="J392" s="63"/>
      <c r="K392" s="62">
        <f t="shared" si="360"/>
        <v>0</v>
      </c>
      <c r="L392" s="308" t="e">
        <f t="shared" si="348"/>
        <v>#DIV/0!</v>
      </c>
      <c r="M392" s="129" t="e">
        <f t="shared" si="361"/>
        <v>#DIV/0!</v>
      </c>
      <c r="N392" s="63"/>
      <c r="O392" s="129" t="e">
        <f t="shared" si="362"/>
        <v>#DIV/0!</v>
      </c>
      <c r="P392" s="145"/>
      <c r="Q392" s="129" t="e">
        <f t="shared" si="363"/>
        <v>#DIV/0!</v>
      </c>
      <c r="R392" s="74"/>
      <c r="S392" s="163" t="e">
        <f t="shared" si="364"/>
        <v>#DIV/0!</v>
      </c>
      <c r="T392" s="65"/>
      <c r="U392" s="163" t="e">
        <f t="shared" si="365"/>
        <v>#DIV/0!</v>
      </c>
      <c r="V392" s="74"/>
      <c r="W392" s="163" t="e">
        <f t="shared" si="366"/>
        <v>#DIV/0!</v>
      </c>
      <c r="X392" s="74"/>
      <c r="Y392" s="163" t="e">
        <f t="shared" si="367"/>
        <v>#DIV/0!</v>
      </c>
      <c r="Z392" s="74"/>
      <c r="AA392" s="163" t="e">
        <f t="shared" si="368"/>
        <v>#DIV/0!</v>
      </c>
      <c r="AB392" s="52"/>
      <c r="AC392" s="163" t="e">
        <f t="shared" si="369"/>
        <v>#DIV/0!</v>
      </c>
      <c r="AD392" s="74"/>
      <c r="AE392" s="163" t="e">
        <f t="shared" si="370"/>
        <v>#DIV/0!</v>
      </c>
      <c r="AF392" s="7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  <c r="DV392" s="7"/>
      <c r="DW392" s="7"/>
      <c r="DX392" s="7"/>
      <c r="DY392" s="7"/>
      <c r="DZ392" s="7"/>
      <c r="EA392" s="7"/>
      <c r="EB392" s="7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</row>
    <row r="393" spans="1:191" ht="16.5" thickBot="1" x14ac:dyDescent="0.25">
      <c r="A393" s="59"/>
      <c r="B393" s="60"/>
      <c r="C393" s="60"/>
      <c r="D393" s="60"/>
      <c r="E393" s="173" t="s">
        <v>302</v>
      </c>
      <c r="F393" s="61"/>
      <c r="G393" s="127" t="s">
        <v>303</v>
      </c>
      <c r="H393" s="63"/>
      <c r="I393" s="145"/>
      <c r="J393" s="63"/>
      <c r="K393" s="62">
        <f t="shared" si="360"/>
        <v>0</v>
      </c>
      <c r="L393" s="308" t="e">
        <f t="shared" si="348"/>
        <v>#DIV/0!</v>
      </c>
      <c r="M393" s="129" t="e">
        <f t="shared" si="361"/>
        <v>#DIV/0!</v>
      </c>
      <c r="N393" s="63"/>
      <c r="O393" s="129" t="e">
        <f t="shared" si="362"/>
        <v>#DIV/0!</v>
      </c>
      <c r="P393" s="145"/>
      <c r="Q393" s="129" t="e">
        <f t="shared" si="363"/>
        <v>#DIV/0!</v>
      </c>
      <c r="R393" s="74"/>
      <c r="S393" s="163" t="e">
        <f t="shared" si="364"/>
        <v>#DIV/0!</v>
      </c>
      <c r="T393" s="65"/>
      <c r="U393" s="163" t="e">
        <f t="shared" si="365"/>
        <v>#DIV/0!</v>
      </c>
      <c r="V393" s="74"/>
      <c r="W393" s="163" t="e">
        <f t="shared" si="366"/>
        <v>#DIV/0!</v>
      </c>
      <c r="X393" s="74"/>
      <c r="Y393" s="163" t="e">
        <f t="shared" si="367"/>
        <v>#DIV/0!</v>
      </c>
      <c r="Z393" s="74"/>
      <c r="AA393" s="163" t="e">
        <f t="shared" si="368"/>
        <v>#DIV/0!</v>
      </c>
      <c r="AB393" s="52"/>
      <c r="AC393" s="163" t="e">
        <f t="shared" si="369"/>
        <v>#DIV/0!</v>
      </c>
      <c r="AD393" s="74"/>
      <c r="AE393" s="163" t="e">
        <f t="shared" si="370"/>
        <v>#DIV/0!</v>
      </c>
      <c r="AF393" s="7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</row>
    <row r="394" spans="1:191" ht="16.5" thickBot="1" x14ac:dyDescent="0.3">
      <c r="A394" s="174"/>
      <c r="B394" s="175"/>
      <c r="C394" s="175"/>
      <c r="D394" s="175">
        <v>57</v>
      </c>
      <c r="E394" s="175"/>
      <c r="F394" s="176"/>
      <c r="G394" s="114" t="s">
        <v>304</v>
      </c>
      <c r="H394" s="146">
        <f t="shared" ref="H394:AF394" si="371">H395</f>
        <v>1921000</v>
      </c>
      <c r="I394" s="115">
        <f t="shared" si="371"/>
        <v>1453489</v>
      </c>
      <c r="J394" s="115">
        <f t="shared" si="371"/>
        <v>326548</v>
      </c>
      <c r="K394" s="115">
        <f>+I394+J394</f>
        <v>1780037</v>
      </c>
      <c r="L394" s="308">
        <f t="shared" si="348"/>
        <v>92.661998958875586</v>
      </c>
      <c r="M394" s="115">
        <f>+K394+L394</f>
        <v>1780129.6619989588</v>
      </c>
      <c r="N394" s="115">
        <f t="shared" si="371"/>
        <v>0</v>
      </c>
      <c r="O394" s="115">
        <f>+M394+N394</f>
        <v>1780129.6619989588</v>
      </c>
      <c r="P394" s="115">
        <f t="shared" si="371"/>
        <v>0</v>
      </c>
      <c r="Q394" s="115">
        <f>+O394+P394</f>
        <v>1780129.6619989588</v>
      </c>
      <c r="R394" s="115">
        <f t="shared" si="371"/>
        <v>0</v>
      </c>
      <c r="S394" s="115">
        <f>+Q394+R394</f>
        <v>1780129.6619989588</v>
      </c>
      <c r="T394" s="115">
        <f t="shared" si="371"/>
        <v>0</v>
      </c>
      <c r="U394" s="115">
        <f>+S394+T394</f>
        <v>1780129.6619989588</v>
      </c>
      <c r="V394" s="115">
        <f t="shared" si="371"/>
        <v>0</v>
      </c>
      <c r="W394" s="115">
        <f>+U394+V394</f>
        <v>1780129.6619989588</v>
      </c>
      <c r="X394" s="115">
        <f t="shared" si="371"/>
        <v>0</v>
      </c>
      <c r="Y394" s="115">
        <f>+W394+X394</f>
        <v>1780129.6619989588</v>
      </c>
      <c r="Z394" s="115">
        <f t="shared" si="371"/>
        <v>0</v>
      </c>
      <c r="AA394" s="115">
        <f>+Y394+Z394</f>
        <v>1780129.6619989588</v>
      </c>
      <c r="AB394" s="115">
        <f t="shared" si="371"/>
        <v>0</v>
      </c>
      <c r="AC394" s="115">
        <f>+AA394+AB394</f>
        <v>1780129.6619989588</v>
      </c>
      <c r="AD394" s="115">
        <f t="shared" si="371"/>
        <v>0</v>
      </c>
      <c r="AE394" s="115">
        <f>+AC394+AD394</f>
        <v>1780129.6619989588</v>
      </c>
      <c r="AF394" s="115" t="e">
        <f t="shared" si="371"/>
        <v>#REF!</v>
      </c>
      <c r="AG394" s="94"/>
      <c r="AH394" s="94"/>
      <c r="AI394" s="94"/>
      <c r="AJ394" s="94"/>
      <c r="AK394" s="94"/>
      <c r="AL394" s="94"/>
      <c r="AM394" s="94"/>
      <c r="AN394" s="94"/>
      <c r="AO394" s="94"/>
      <c r="AP394" s="94"/>
      <c r="AQ394" s="94"/>
      <c r="AR394" s="94"/>
      <c r="AS394" s="94"/>
      <c r="AT394" s="94"/>
      <c r="AU394" s="94"/>
      <c r="AV394" s="94"/>
      <c r="AW394" s="94"/>
      <c r="AX394" s="94"/>
      <c r="AY394" s="94"/>
      <c r="AZ394" s="94"/>
      <c r="BA394" s="94"/>
      <c r="BB394" s="94"/>
      <c r="BC394" s="94"/>
      <c r="BD394" s="94"/>
      <c r="BE394" s="94"/>
      <c r="BF394" s="94"/>
      <c r="BG394" s="94"/>
      <c r="BH394" s="94"/>
      <c r="BI394" s="94"/>
      <c r="BJ394" s="94"/>
      <c r="BK394" s="94"/>
      <c r="BL394" s="94"/>
      <c r="BM394" s="94"/>
      <c r="BN394" s="94"/>
      <c r="BO394" s="94"/>
      <c r="BP394" s="94"/>
      <c r="BQ394" s="94"/>
      <c r="BR394" s="94"/>
      <c r="BS394" s="94"/>
      <c r="BT394" s="94"/>
      <c r="BU394" s="94"/>
      <c r="BV394" s="94"/>
      <c r="BW394" s="94"/>
      <c r="BX394" s="94"/>
      <c r="BY394" s="94"/>
      <c r="BZ394" s="94"/>
      <c r="CA394" s="94"/>
      <c r="CB394" s="94"/>
      <c r="CC394" s="9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</row>
    <row r="395" spans="1:191" ht="16.5" thickBot="1" x14ac:dyDescent="0.3">
      <c r="A395" s="174"/>
      <c r="B395" s="175"/>
      <c r="C395" s="175"/>
      <c r="D395" s="175"/>
      <c r="E395" s="175" t="s">
        <v>35</v>
      </c>
      <c r="F395" s="176"/>
      <c r="G395" s="114" t="s">
        <v>305</v>
      </c>
      <c r="H395" s="146">
        <f t="shared" ref="H395:AF395" si="372">+H396</f>
        <v>1921000</v>
      </c>
      <c r="I395" s="115">
        <f t="shared" si="372"/>
        <v>1453489</v>
      </c>
      <c r="J395" s="115">
        <f t="shared" si="372"/>
        <v>326548</v>
      </c>
      <c r="K395" s="115">
        <f t="shared" ref="K395:Y420" si="373">+I395+J395</f>
        <v>1780037</v>
      </c>
      <c r="L395" s="308">
        <f t="shared" si="348"/>
        <v>92.661998958875586</v>
      </c>
      <c r="M395" s="115">
        <f t="shared" si="373"/>
        <v>1780129.6619989588</v>
      </c>
      <c r="N395" s="115">
        <f t="shared" si="372"/>
        <v>0</v>
      </c>
      <c r="O395" s="115">
        <f t="shared" si="373"/>
        <v>1780129.6619989588</v>
      </c>
      <c r="P395" s="115">
        <f t="shared" si="372"/>
        <v>0</v>
      </c>
      <c r="Q395" s="115">
        <f t="shared" si="373"/>
        <v>1780129.6619989588</v>
      </c>
      <c r="R395" s="115">
        <f t="shared" si="372"/>
        <v>0</v>
      </c>
      <c r="S395" s="115">
        <f t="shared" si="373"/>
        <v>1780129.6619989588</v>
      </c>
      <c r="T395" s="115">
        <f t="shared" si="372"/>
        <v>0</v>
      </c>
      <c r="U395" s="115">
        <f t="shared" si="373"/>
        <v>1780129.6619989588</v>
      </c>
      <c r="V395" s="115">
        <f t="shared" si="372"/>
        <v>0</v>
      </c>
      <c r="W395" s="115">
        <f t="shared" si="373"/>
        <v>1780129.6619989588</v>
      </c>
      <c r="X395" s="115">
        <f t="shared" si="372"/>
        <v>0</v>
      </c>
      <c r="Y395" s="115">
        <f t="shared" si="373"/>
        <v>1780129.6619989588</v>
      </c>
      <c r="Z395" s="115">
        <f t="shared" si="372"/>
        <v>0</v>
      </c>
      <c r="AA395" s="115">
        <f t="shared" ref="AA395:AC419" si="374">+Y395+Z395</f>
        <v>1780129.6619989588</v>
      </c>
      <c r="AB395" s="115">
        <f t="shared" si="372"/>
        <v>0</v>
      </c>
      <c r="AC395" s="115">
        <f t="shared" si="374"/>
        <v>1780129.6619989588</v>
      </c>
      <c r="AD395" s="115">
        <f t="shared" si="372"/>
        <v>0</v>
      </c>
      <c r="AE395" s="115">
        <f t="shared" ref="AE395:AE419" si="375">+AC395+AD395</f>
        <v>1780129.6619989588</v>
      </c>
      <c r="AF395" s="115" t="e">
        <f t="shared" si="372"/>
        <v>#REF!</v>
      </c>
      <c r="AG395" s="94"/>
      <c r="AH395" s="94"/>
      <c r="AI395" s="94"/>
      <c r="AJ395" s="94"/>
      <c r="AK395" s="94"/>
      <c r="AL395" s="94"/>
      <c r="AM395" s="94"/>
      <c r="AN395" s="94"/>
      <c r="AO395" s="94"/>
      <c r="AP395" s="94"/>
      <c r="AQ395" s="94"/>
      <c r="AR395" s="94"/>
      <c r="AS395" s="94"/>
      <c r="AT395" s="94"/>
      <c r="AU395" s="94"/>
      <c r="AV395" s="94"/>
      <c r="AW395" s="94"/>
      <c r="AX395" s="94"/>
      <c r="AY395" s="94"/>
      <c r="AZ395" s="94"/>
      <c r="BA395" s="94"/>
      <c r="BB395" s="94"/>
      <c r="BC395" s="94"/>
      <c r="BD395" s="94"/>
      <c r="BE395" s="94"/>
      <c r="BF395" s="94"/>
      <c r="BG395" s="94"/>
      <c r="BH395" s="94"/>
      <c r="BI395" s="94"/>
      <c r="BJ395" s="94"/>
      <c r="BK395" s="94"/>
      <c r="BL395" s="94"/>
      <c r="BM395" s="94"/>
      <c r="BN395" s="94"/>
      <c r="BO395" s="94"/>
      <c r="BP395" s="94"/>
      <c r="BQ395" s="94"/>
      <c r="BR395" s="94"/>
      <c r="BS395" s="94"/>
      <c r="BT395" s="94"/>
      <c r="BU395" s="94"/>
      <c r="BV395" s="94"/>
      <c r="BW395" s="94"/>
      <c r="BX395" s="94"/>
      <c r="BY395" s="94"/>
      <c r="BZ395" s="94"/>
      <c r="CA395" s="94"/>
      <c r="CB395" s="94"/>
      <c r="CC395" s="9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</row>
    <row r="396" spans="1:191" ht="16.5" thickBot="1" x14ac:dyDescent="0.3">
      <c r="A396" s="174"/>
      <c r="B396" s="175"/>
      <c r="C396" s="175"/>
      <c r="D396" s="175"/>
      <c r="E396" s="175"/>
      <c r="F396" s="176" t="s">
        <v>37</v>
      </c>
      <c r="G396" s="114" t="s">
        <v>306</v>
      </c>
      <c r="H396" s="146">
        <f>+H397+H407+H409+H414+H415+H416+H417+H418+H419+H411</f>
        <v>1921000</v>
      </c>
      <c r="I396" s="115">
        <f>+I397+I407+I409+I414+I415+I416+I417+I418+I419+I411</f>
        <v>1453489</v>
      </c>
      <c r="J396" s="115">
        <f t="shared" ref="J396:AF396" si="376">+J397+J407+J409+J414+J415+J416+J417+J418+J419+J411</f>
        <v>326548</v>
      </c>
      <c r="K396" s="115">
        <f t="shared" si="373"/>
        <v>1780037</v>
      </c>
      <c r="L396" s="308">
        <f t="shared" si="348"/>
        <v>92.661998958875586</v>
      </c>
      <c r="M396" s="115">
        <f t="shared" si="373"/>
        <v>1780129.6619989588</v>
      </c>
      <c r="N396" s="115">
        <f t="shared" si="376"/>
        <v>0</v>
      </c>
      <c r="O396" s="115">
        <f t="shared" si="373"/>
        <v>1780129.6619989588</v>
      </c>
      <c r="P396" s="115">
        <f t="shared" si="376"/>
        <v>0</v>
      </c>
      <c r="Q396" s="115">
        <f t="shared" si="373"/>
        <v>1780129.6619989588</v>
      </c>
      <c r="R396" s="115">
        <f t="shared" si="376"/>
        <v>0</v>
      </c>
      <c r="S396" s="115">
        <f t="shared" si="373"/>
        <v>1780129.6619989588</v>
      </c>
      <c r="T396" s="115">
        <f t="shared" si="376"/>
        <v>0</v>
      </c>
      <c r="U396" s="115">
        <f t="shared" si="373"/>
        <v>1780129.6619989588</v>
      </c>
      <c r="V396" s="115">
        <f t="shared" si="376"/>
        <v>0</v>
      </c>
      <c r="W396" s="115">
        <f t="shared" si="373"/>
        <v>1780129.6619989588</v>
      </c>
      <c r="X396" s="115">
        <f t="shared" si="376"/>
        <v>0</v>
      </c>
      <c r="Y396" s="115">
        <f t="shared" si="373"/>
        <v>1780129.6619989588</v>
      </c>
      <c r="Z396" s="115">
        <f t="shared" si="376"/>
        <v>0</v>
      </c>
      <c r="AA396" s="115">
        <f t="shared" si="374"/>
        <v>1780129.6619989588</v>
      </c>
      <c r="AB396" s="115">
        <f t="shared" si="376"/>
        <v>0</v>
      </c>
      <c r="AC396" s="115">
        <f t="shared" si="374"/>
        <v>1780129.6619989588</v>
      </c>
      <c r="AD396" s="115">
        <f t="shared" si="376"/>
        <v>0</v>
      </c>
      <c r="AE396" s="115">
        <f t="shared" si="375"/>
        <v>1780129.6619989588</v>
      </c>
      <c r="AF396" s="115" t="e">
        <f t="shared" si="376"/>
        <v>#REF!</v>
      </c>
      <c r="AG396" s="94"/>
      <c r="AH396" s="94"/>
      <c r="AI396" s="94"/>
      <c r="AJ396" s="94"/>
      <c r="AK396" s="94"/>
      <c r="AL396" s="94"/>
      <c r="AM396" s="94"/>
      <c r="AN396" s="94"/>
      <c r="AO396" s="94"/>
      <c r="AP396" s="94"/>
      <c r="AQ396" s="94"/>
      <c r="AR396" s="94"/>
      <c r="AS396" s="94"/>
      <c r="AT396" s="94"/>
      <c r="AU396" s="94"/>
      <c r="AV396" s="94"/>
      <c r="AW396" s="94"/>
      <c r="AX396" s="94"/>
      <c r="AY396" s="94"/>
      <c r="AZ396" s="94"/>
      <c r="BA396" s="94"/>
      <c r="BB396" s="94"/>
      <c r="BC396" s="94"/>
      <c r="BD396" s="94"/>
      <c r="BE396" s="94"/>
      <c r="BF396" s="94"/>
      <c r="BG396" s="94"/>
      <c r="BH396" s="94"/>
      <c r="BI396" s="94"/>
      <c r="BJ396" s="94"/>
      <c r="BK396" s="94"/>
      <c r="BL396" s="94"/>
      <c r="BM396" s="94"/>
      <c r="BN396" s="94"/>
      <c r="BO396" s="94"/>
      <c r="BP396" s="94"/>
      <c r="BQ396" s="94"/>
      <c r="BR396" s="94"/>
      <c r="BS396" s="94"/>
      <c r="BT396" s="94"/>
      <c r="BU396" s="94"/>
      <c r="BV396" s="94"/>
      <c r="BW396" s="94"/>
      <c r="BX396" s="94"/>
      <c r="BY396" s="94"/>
      <c r="BZ396" s="94"/>
      <c r="CA396" s="94"/>
      <c r="CB396" s="94"/>
      <c r="CC396" s="9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</row>
    <row r="397" spans="1:191" ht="16.5" thickBot="1" x14ac:dyDescent="0.3">
      <c r="A397" s="174"/>
      <c r="B397" s="175"/>
      <c r="C397" s="175"/>
      <c r="D397" s="175"/>
      <c r="E397" s="175"/>
      <c r="F397" s="176"/>
      <c r="G397" s="170" t="s">
        <v>307</v>
      </c>
      <c r="H397" s="146">
        <f t="shared" ref="H397" si="377">+H398+H399</f>
        <v>1921000</v>
      </c>
      <c r="I397" s="115">
        <f t="shared" ref="I397:AF397" si="378">+I398+I399</f>
        <v>7932</v>
      </c>
      <c r="J397" s="115">
        <f t="shared" si="378"/>
        <v>13359</v>
      </c>
      <c r="K397" s="115">
        <f t="shared" si="373"/>
        <v>21291</v>
      </c>
      <c r="L397" s="308">
        <f t="shared" si="348"/>
        <v>1.10832899531494</v>
      </c>
      <c r="M397" s="115">
        <f t="shared" si="373"/>
        <v>21292.108328995317</v>
      </c>
      <c r="N397" s="115">
        <f t="shared" si="378"/>
        <v>0</v>
      </c>
      <c r="O397" s="115">
        <f t="shared" si="373"/>
        <v>21292.108328995317</v>
      </c>
      <c r="P397" s="115">
        <f t="shared" si="378"/>
        <v>0</v>
      </c>
      <c r="Q397" s="115">
        <f t="shared" si="373"/>
        <v>21292.108328995317</v>
      </c>
      <c r="R397" s="115">
        <f t="shared" si="378"/>
        <v>0</v>
      </c>
      <c r="S397" s="115">
        <f t="shared" si="373"/>
        <v>21292.108328995317</v>
      </c>
      <c r="T397" s="115">
        <f t="shared" si="378"/>
        <v>0</v>
      </c>
      <c r="U397" s="115">
        <f t="shared" si="373"/>
        <v>21292.108328995317</v>
      </c>
      <c r="V397" s="115">
        <f t="shared" si="378"/>
        <v>0</v>
      </c>
      <c r="W397" s="115">
        <f t="shared" si="373"/>
        <v>21292.108328995317</v>
      </c>
      <c r="X397" s="115">
        <f t="shared" si="378"/>
        <v>0</v>
      </c>
      <c r="Y397" s="115">
        <f t="shared" si="373"/>
        <v>21292.108328995317</v>
      </c>
      <c r="Z397" s="115">
        <f t="shared" si="378"/>
        <v>0</v>
      </c>
      <c r="AA397" s="115">
        <f t="shared" si="374"/>
        <v>21292.108328995317</v>
      </c>
      <c r="AB397" s="115">
        <f t="shared" si="378"/>
        <v>0</v>
      </c>
      <c r="AC397" s="115">
        <f t="shared" si="374"/>
        <v>21292.108328995317</v>
      </c>
      <c r="AD397" s="115">
        <f t="shared" si="378"/>
        <v>0</v>
      </c>
      <c r="AE397" s="115">
        <f t="shared" si="375"/>
        <v>21292.108328995317</v>
      </c>
      <c r="AF397" s="115">
        <f t="shared" si="378"/>
        <v>0</v>
      </c>
      <c r="AG397" s="94"/>
      <c r="AH397" s="94"/>
      <c r="AI397" s="94"/>
      <c r="AJ397" s="94"/>
      <c r="AK397" s="94"/>
      <c r="AL397" s="94"/>
      <c r="AM397" s="94"/>
      <c r="AN397" s="94"/>
      <c r="AO397" s="94"/>
      <c r="AP397" s="94"/>
      <c r="AQ397" s="94"/>
      <c r="AR397" s="94"/>
      <c r="AS397" s="94"/>
      <c r="AT397" s="94"/>
      <c r="AU397" s="94"/>
      <c r="AV397" s="94"/>
      <c r="AW397" s="94"/>
      <c r="AX397" s="94"/>
      <c r="AY397" s="94"/>
      <c r="AZ397" s="94"/>
      <c r="BA397" s="94"/>
      <c r="BB397" s="94"/>
      <c r="BC397" s="94"/>
      <c r="BD397" s="94"/>
      <c r="BE397" s="94"/>
      <c r="BF397" s="94"/>
      <c r="BG397" s="94"/>
      <c r="BH397" s="94"/>
      <c r="BI397" s="94"/>
      <c r="BJ397" s="94"/>
      <c r="BK397" s="94"/>
      <c r="BL397" s="94"/>
      <c r="BM397" s="94"/>
      <c r="BN397" s="94"/>
      <c r="BO397" s="94"/>
      <c r="BP397" s="94"/>
      <c r="BQ397" s="94"/>
      <c r="BR397" s="94"/>
      <c r="BS397" s="94"/>
      <c r="BT397" s="94"/>
      <c r="BU397" s="94"/>
      <c r="BV397" s="94"/>
      <c r="BW397" s="94"/>
      <c r="BX397" s="94"/>
      <c r="BY397" s="94"/>
      <c r="BZ397" s="94"/>
      <c r="CA397" s="94"/>
      <c r="CB397" s="94"/>
      <c r="CC397" s="9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</row>
    <row r="398" spans="1:191" ht="16.5" thickBot="1" x14ac:dyDescent="0.25">
      <c r="A398" s="177"/>
      <c r="B398" s="178"/>
      <c r="C398" s="178"/>
      <c r="D398" s="178"/>
      <c r="E398" s="178"/>
      <c r="F398" s="179"/>
      <c r="G398" s="160" t="s">
        <v>308</v>
      </c>
      <c r="H398" s="161">
        <f>1368000+553000</f>
        <v>1921000</v>
      </c>
      <c r="I398" s="161">
        <v>7932</v>
      </c>
      <c r="J398" s="161">
        <v>7109</v>
      </c>
      <c r="K398" s="115">
        <f t="shared" si="373"/>
        <v>15041</v>
      </c>
      <c r="L398" s="308">
        <f t="shared" si="348"/>
        <v>0.78297761582509107</v>
      </c>
      <c r="M398" s="115">
        <f t="shared" si="373"/>
        <v>15041.782977615825</v>
      </c>
      <c r="N398" s="161"/>
      <c r="O398" s="115">
        <f t="shared" si="373"/>
        <v>15041.782977615825</v>
      </c>
      <c r="P398" s="161"/>
      <c r="Q398" s="115">
        <f t="shared" si="373"/>
        <v>15041.782977615825</v>
      </c>
      <c r="R398" s="52"/>
      <c r="S398" s="115">
        <f t="shared" si="373"/>
        <v>15041.782977615825</v>
      </c>
      <c r="T398" s="180"/>
      <c r="U398" s="115">
        <f t="shared" si="373"/>
        <v>15041.782977615825</v>
      </c>
      <c r="V398" s="52"/>
      <c r="W398" s="115">
        <f t="shared" si="373"/>
        <v>15041.782977615825</v>
      </c>
      <c r="X398" s="52"/>
      <c r="Y398" s="115">
        <f t="shared" si="373"/>
        <v>15041.782977615825</v>
      </c>
      <c r="Z398" s="52"/>
      <c r="AA398" s="115">
        <f t="shared" si="374"/>
        <v>15041.782977615825</v>
      </c>
      <c r="AB398" s="52"/>
      <c r="AC398" s="115">
        <f t="shared" si="374"/>
        <v>15041.782977615825</v>
      </c>
      <c r="AD398" s="52"/>
      <c r="AE398" s="115">
        <f t="shared" si="375"/>
        <v>15041.782977615825</v>
      </c>
      <c r="AF398" s="52"/>
      <c r="AG398" s="94"/>
      <c r="AH398" s="94"/>
      <c r="AI398" s="94"/>
      <c r="AJ398" s="94"/>
      <c r="AK398" s="94"/>
      <c r="AL398" s="94"/>
      <c r="AM398" s="94"/>
      <c r="AN398" s="94"/>
      <c r="AO398" s="94"/>
      <c r="AP398" s="94"/>
      <c r="AQ398" s="94"/>
      <c r="AR398" s="94"/>
      <c r="AS398" s="94"/>
      <c r="AT398" s="94"/>
      <c r="AU398" s="94"/>
      <c r="AV398" s="94"/>
      <c r="AW398" s="94"/>
      <c r="AX398" s="94"/>
      <c r="AY398" s="94"/>
      <c r="AZ398" s="94"/>
      <c r="BA398" s="94"/>
      <c r="BB398" s="94"/>
      <c r="BC398" s="94"/>
      <c r="BD398" s="94"/>
      <c r="BE398" s="94"/>
      <c r="BF398" s="94"/>
      <c r="BG398" s="94"/>
      <c r="BH398" s="94"/>
      <c r="BI398" s="94"/>
      <c r="BJ398" s="94"/>
      <c r="BK398" s="94"/>
      <c r="BL398" s="94"/>
      <c r="BM398" s="94"/>
      <c r="BN398" s="94"/>
      <c r="BO398" s="94"/>
      <c r="BP398" s="94"/>
      <c r="BQ398" s="94"/>
      <c r="BR398" s="94"/>
      <c r="BS398" s="94"/>
      <c r="BT398" s="94"/>
      <c r="BU398" s="94"/>
      <c r="BV398" s="94"/>
      <c r="BW398" s="94"/>
      <c r="BX398" s="94"/>
      <c r="BY398" s="94"/>
      <c r="BZ398" s="94"/>
      <c r="CA398" s="94"/>
      <c r="CB398" s="94"/>
      <c r="CC398" s="9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</row>
    <row r="399" spans="1:191" ht="16.5" thickBot="1" x14ac:dyDescent="0.25">
      <c r="A399" s="177"/>
      <c r="B399" s="178"/>
      <c r="C399" s="178"/>
      <c r="D399" s="178"/>
      <c r="E399" s="178"/>
      <c r="F399" s="179"/>
      <c r="G399" s="160" t="s">
        <v>309</v>
      </c>
      <c r="H399" s="161">
        <f>+H400+H401+H402+H403</f>
        <v>0</v>
      </c>
      <c r="I399" s="161">
        <f>+I400+I401+I402+I403</f>
        <v>0</v>
      </c>
      <c r="J399" s="161">
        <f t="shared" ref="J399:AD399" si="379">+J400+J401+J402+J403</f>
        <v>6250</v>
      </c>
      <c r="K399" s="115">
        <f t="shared" si="373"/>
        <v>6250</v>
      </c>
      <c r="L399" s="308" t="e">
        <f t="shared" si="348"/>
        <v>#DIV/0!</v>
      </c>
      <c r="M399" s="115" t="e">
        <f t="shared" si="373"/>
        <v>#DIV/0!</v>
      </c>
      <c r="N399" s="161">
        <f t="shared" si="379"/>
        <v>0</v>
      </c>
      <c r="O399" s="115" t="e">
        <f t="shared" si="373"/>
        <v>#DIV/0!</v>
      </c>
      <c r="P399" s="161">
        <f t="shared" si="379"/>
        <v>0</v>
      </c>
      <c r="Q399" s="115" t="e">
        <f t="shared" si="373"/>
        <v>#DIV/0!</v>
      </c>
      <c r="R399" s="161">
        <f t="shared" si="379"/>
        <v>0</v>
      </c>
      <c r="S399" s="115" t="e">
        <f t="shared" si="373"/>
        <v>#DIV/0!</v>
      </c>
      <c r="T399" s="161">
        <f t="shared" si="379"/>
        <v>0</v>
      </c>
      <c r="U399" s="115" t="e">
        <f t="shared" si="373"/>
        <v>#DIV/0!</v>
      </c>
      <c r="V399" s="161">
        <f t="shared" si="379"/>
        <v>0</v>
      </c>
      <c r="W399" s="115" t="e">
        <f t="shared" si="373"/>
        <v>#DIV/0!</v>
      </c>
      <c r="X399" s="161">
        <f t="shared" si="379"/>
        <v>0</v>
      </c>
      <c r="Y399" s="115" t="e">
        <f t="shared" si="373"/>
        <v>#DIV/0!</v>
      </c>
      <c r="Z399" s="161">
        <f t="shared" si="379"/>
        <v>0</v>
      </c>
      <c r="AA399" s="115" t="e">
        <f t="shared" si="374"/>
        <v>#DIV/0!</v>
      </c>
      <c r="AB399" s="161">
        <f t="shared" si="379"/>
        <v>0</v>
      </c>
      <c r="AC399" s="115" t="e">
        <f t="shared" si="374"/>
        <v>#DIV/0!</v>
      </c>
      <c r="AD399" s="161">
        <f t="shared" si="379"/>
        <v>0</v>
      </c>
      <c r="AE399" s="115" t="e">
        <f t="shared" si="375"/>
        <v>#DIV/0!</v>
      </c>
      <c r="AF399" s="52"/>
      <c r="AG399" s="94"/>
      <c r="AH399" s="94"/>
      <c r="AI399" s="94"/>
      <c r="AJ399" s="94"/>
      <c r="AK399" s="94"/>
      <c r="AL399" s="94"/>
      <c r="AM399" s="94"/>
      <c r="AN399" s="94"/>
      <c r="AO399" s="94"/>
      <c r="AP399" s="94"/>
      <c r="AQ399" s="94"/>
      <c r="AR399" s="94"/>
      <c r="AS399" s="94"/>
      <c r="AT399" s="94"/>
      <c r="AU399" s="94"/>
      <c r="AV399" s="94"/>
      <c r="AW399" s="94"/>
      <c r="AX399" s="94"/>
      <c r="AY399" s="94"/>
      <c r="AZ399" s="94"/>
      <c r="BA399" s="94"/>
      <c r="BB399" s="94"/>
      <c r="BC399" s="94"/>
      <c r="BD399" s="94"/>
      <c r="BE399" s="94"/>
      <c r="BF399" s="94"/>
      <c r="BG399" s="94"/>
      <c r="BH399" s="94"/>
      <c r="BI399" s="94"/>
      <c r="BJ399" s="94"/>
      <c r="BK399" s="94"/>
      <c r="BL399" s="94"/>
      <c r="BM399" s="94"/>
      <c r="BN399" s="94"/>
      <c r="BO399" s="94"/>
      <c r="BP399" s="94"/>
      <c r="BQ399" s="94"/>
      <c r="BR399" s="94"/>
      <c r="BS399" s="94"/>
      <c r="BT399" s="94"/>
      <c r="BU399" s="94"/>
      <c r="BV399" s="94"/>
      <c r="BW399" s="94"/>
      <c r="BX399" s="94"/>
      <c r="BY399" s="94"/>
      <c r="BZ399" s="94"/>
      <c r="CA399" s="94"/>
      <c r="CB399" s="94"/>
      <c r="CC399" s="9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</row>
    <row r="400" spans="1:191" ht="16.5" thickBot="1" x14ac:dyDescent="0.25">
      <c r="A400" s="177"/>
      <c r="B400" s="178"/>
      <c r="C400" s="178"/>
      <c r="D400" s="178"/>
      <c r="E400" s="178"/>
      <c r="F400" s="179"/>
      <c r="G400" s="160" t="s">
        <v>310</v>
      </c>
      <c r="H400" s="161"/>
      <c r="I400" s="161"/>
      <c r="J400" s="161">
        <v>6250</v>
      </c>
      <c r="K400" s="115">
        <f t="shared" si="373"/>
        <v>6250</v>
      </c>
      <c r="L400" s="308" t="e">
        <f t="shared" si="348"/>
        <v>#DIV/0!</v>
      </c>
      <c r="M400" s="115" t="e">
        <f t="shared" si="373"/>
        <v>#DIV/0!</v>
      </c>
      <c r="N400" s="161"/>
      <c r="O400" s="115" t="e">
        <f t="shared" si="373"/>
        <v>#DIV/0!</v>
      </c>
      <c r="P400" s="161"/>
      <c r="Q400" s="115" t="e">
        <f t="shared" si="373"/>
        <v>#DIV/0!</v>
      </c>
      <c r="R400" s="52"/>
      <c r="S400" s="115" t="e">
        <f t="shared" si="373"/>
        <v>#DIV/0!</v>
      </c>
      <c r="T400" s="180"/>
      <c r="U400" s="115" t="e">
        <f t="shared" si="373"/>
        <v>#DIV/0!</v>
      </c>
      <c r="V400" s="52"/>
      <c r="W400" s="115" t="e">
        <f t="shared" si="373"/>
        <v>#DIV/0!</v>
      </c>
      <c r="X400" s="52"/>
      <c r="Y400" s="115" t="e">
        <f t="shared" si="373"/>
        <v>#DIV/0!</v>
      </c>
      <c r="Z400" s="52"/>
      <c r="AA400" s="115" t="e">
        <f t="shared" si="374"/>
        <v>#DIV/0!</v>
      </c>
      <c r="AB400" s="52"/>
      <c r="AC400" s="115" t="e">
        <f t="shared" si="374"/>
        <v>#DIV/0!</v>
      </c>
      <c r="AD400" s="52"/>
      <c r="AE400" s="115" t="e">
        <f t="shared" si="375"/>
        <v>#DIV/0!</v>
      </c>
      <c r="AF400" s="52"/>
      <c r="AG400" s="94"/>
      <c r="AH400" s="94"/>
      <c r="AI400" s="94"/>
      <c r="AJ400" s="94"/>
      <c r="AK400" s="94"/>
      <c r="AL400" s="94"/>
      <c r="AM400" s="94"/>
      <c r="AN400" s="94"/>
      <c r="AO400" s="94"/>
      <c r="AP400" s="94"/>
      <c r="AQ400" s="94"/>
      <c r="AR400" s="94"/>
      <c r="AS400" s="94"/>
      <c r="AT400" s="94"/>
      <c r="AU400" s="94"/>
      <c r="AV400" s="94"/>
      <c r="AW400" s="94"/>
      <c r="AX400" s="94"/>
      <c r="AY400" s="94"/>
      <c r="AZ400" s="94"/>
      <c r="BA400" s="94"/>
      <c r="BB400" s="94"/>
      <c r="BC400" s="94"/>
      <c r="BD400" s="94"/>
      <c r="BE400" s="94"/>
      <c r="BF400" s="94"/>
      <c r="BG400" s="94"/>
      <c r="BH400" s="94"/>
      <c r="BI400" s="94"/>
      <c r="BJ400" s="94"/>
      <c r="BK400" s="94"/>
      <c r="BL400" s="94"/>
      <c r="BM400" s="94"/>
      <c r="BN400" s="94"/>
      <c r="BO400" s="94"/>
      <c r="BP400" s="94"/>
      <c r="BQ400" s="94"/>
      <c r="BR400" s="94"/>
      <c r="BS400" s="94"/>
      <c r="BT400" s="94"/>
      <c r="BU400" s="94"/>
      <c r="BV400" s="94"/>
      <c r="BW400" s="94"/>
      <c r="BX400" s="94"/>
      <c r="BY400" s="94"/>
      <c r="BZ400" s="94"/>
      <c r="CA400" s="94"/>
      <c r="CB400" s="94"/>
      <c r="CC400" s="9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</row>
    <row r="401" spans="1:191" ht="16.5" thickBot="1" x14ac:dyDescent="0.25">
      <c r="A401" s="177"/>
      <c r="B401" s="178"/>
      <c r="C401" s="178"/>
      <c r="D401" s="178"/>
      <c r="E401" s="178"/>
      <c r="F401" s="179"/>
      <c r="G401" s="160" t="s">
        <v>311</v>
      </c>
      <c r="H401" s="161"/>
      <c r="I401" s="161"/>
      <c r="J401" s="161"/>
      <c r="K401" s="115">
        <f t="shared" si="373"/>
        <v>0</v>
      </c>
      <c r="L401" s="308" t="e">
        <f t="shared" si="348"/>
        <v>#DIV/0!</v>
      </c>
      <c r="M401" s="115" t="e">
        <f t="shared" si="373"/>
        <v>#DIV/0!</v>
      </c>
      <c r="N401" s="161"/>
      <c r="O401" s="115" t="e">
        <f t="shared" si="373"/>
        <v>#DIV/0!</v>
      </c>
      <c r="P401" s="161"/>
      <c r="Q401" s="115" t="e">
        <f t="shared" si="373"/>
        <v>#DIV/0!</v>
      </c>
      <c r="R401" s="52"/>
      <c r="S401" s="115" t="e">
        <f t="shared" si="373"/>
        <v>#DIV/0!</v>
      </c>
      <c r="T401" s="180"/>
      <c r="U401" s="115" t="e">
        <f t="shared" si="373"/>
        <v>#DIV/0!</v>
      </c>
      <c r="V401" s="52"/>
      <c r="W401" s="115" t="e">
        <f t="shared" si="373"/>
        <v>#DIV/0!</v>
      </c>
      <c r="X401" s="52"/>
      <c r="Y401" s="115" t="e">
        <f t="shared" si="373"/>
        <v>#DIV/0!</v>
      </c>
      <c r="Z401" s="52"/>
      <c r="AA401" s="115" t="e">
        <f t="shared" si="374"/>
        <v>#DIV/0!</v>
      </c>
      <c r="AB401" s="52"/>
      <c r="AC401" s="115" t="e">
        <f t="shared" si="374"/>
        <v>#DIV/0!</v>
      </c>
      <c r="AD401" s="52"/>
      <c r="AE401" s="115" t="e">
        <f t="shared" si="375"/>
        <v>#DIV/0!</v>
      </c>
      <c r="AF401" s="52"/>
      <c r="AG401" s="94"/>
      <c r="AH401" s="94"/>
      <c r="AI401" s="94"/>
      <c r="AJ401" s="94"/>
      <c r="AK401" s="94"/>
      <c r="AL401" s="94"/>
      <c r="AM401" s="94"/>
      <c r="AN401" s="94"/>
      <c r="AO401" s="94"/>
      <c r="AP401" s="94"/>
      <c r="AQ401" s="94"/>
      <c r="AR401" s="94"/>
      <c r="AS401" s="94"/>
      <c r="AT401" s="94"/>
      <c r="AU401" s="94"/>
      <c r="AV401" s="94"/>
      <c r="AW401" s="94"/>
      <c r="AX401" s="94"/>
      <c r="AY401" s="94"/>
      <c r="AZ401" s="94"/>
      <c r="BA401" s="94"/>
      <c r="BB401" s="94"/>
      <c r="BC401" s="94"/>
      <c r="BD401" s="94"/>
      <c r="BE401" s="94"/>
      <c r="BF401" s="94"/>
      <c r="BG401" s="94"/>
      <c r="BH401" s="94"/>
      <c r="BI401" s="94"/>
      <c r="BJ401" s="94"/>
      <c r="BK401" s="94"/>
      <c r="BL401" s="94"/>
      <c r="BM401" s="94"/>
      <c r="BN401" s="94"/>
      <c r="BO401" s="94"/>
      <c r="BP401" s="94"/>
      <c r="BQ401" s="94"/>
      <c r="BR401" s="94"/>
      <c r="BS401" s="94"/>
      <c r="BT401" s="94"/>
      <c r="BU401" s="94"/>
      <c r="BV401" s="94"/>
      <c r="BW401" s="94"/>
      <c r="BX401" s="94"/>
      <c r="BY401" s="94"/>
      <c r="BZ401" s="94"/>
      <c r="CA401" s="94"/>
      <c r="CB401" s="94"/>
      <c r="CC401" s="9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</row>
    <row r="402" spans="1:191" ht="16.5" thickBot="1" x14ac:dyDescent="0.25">
      <c r="A402" s="177"/>
      <c r="B402" s="178"/>
      <c r="C402" s="178"/>
      <c r="D402" s="178"/>
      <c r="E402" s="178"/>
      <c r="F402" s="179"/>
      <c r="G402" s="160" t="s">
        <v>312</v>
      </c>
      <c r="H402" s="161"/>
      <c r="I402" s="161"/>
      <c r="J402" s="161"/>
      <c r="K402" s="115">
        <f t="shared" si="373"/>
        <v>0</v>
      </c>
      <c r="L402" s="308" t="e">
        <f t="shared" si="348"/>
        <v>#DIV/0!</v>
      </c>
      <c r="M402" s="115" t="e">
        <f t="shared" si="373"/>
        <v>#DIV/0!</v>
      </c>
      <c r="N402" s="161"/>
      <c r="O402" s="115" t="e">
        <f t="shared" si="373"/>
        <v>#DIV/0!</v>
      </c>
      <c r="P402" s="161"/>
      <c r="Q402" s="115" t="e">
        <f t="shared" si="373"/>
        <v>#DIV/0!</v>
      </c>
      <c r="R402" s="52"/>
      <c r="S402" s="115" t="e">
        <f t="shared" si="373"/>
        <v>#DIV/0!</v>
      </c>
      <c r="T402" s="180"/>
      <c r="U402" s="115" t="e">
        <f t="shared" si="373"/>
        <v>#DIV/0!</v>
      </c>
      <c r="V402" s="52"/>
      <c r="W402" s="115" t="e">
        <f t="shared" si="373"/>
        <v>#DIV/0!</v>
      </c>
      <c r="X402" s="52"/>
      <c r="Y402" s="115" t="e">
        <f t="shared" si="373"/>
        <v>#DIV/0!</v>
      </c>
      <c r="Z402" s="52"/>
      <c r="AA402" s="115" t="e">
        <f t="shared" si="374"/>
        <v>#DIV/0!</v>
      </c>
      <c r="AB402" s="52"/>
      <c r="AC402" s="115" t="e">
        <f t="shared" si="374"/>
        <v>#DIV/0!</v>
      </c>
      <c r="AD402" s="52"/>
      <c r="AE402" s="115" t="e">
        <f t="shared" si="375"/>
        <v>#DIV/0!</v>
      </c>
      <c r="AF402" s="52"/>
      <c r="AG402" s="94"/>
      <c r="AH402" s="94"/>
      <c r="AI402" s="94"/>
      <c r="AJ402" s="94"/>
      <c r="AK402" s="94"/>
      <c r="AL402" s="94"/>
      <c r="AM402" s="94"/>
      <c r="AN402" s="94"/>
      <c r="AO402" s="94"/>
      <c r="AP402" s="94"/>
      <c r="AQ402" s="94"/>
      <c r="AR402" s="94"/>
      <c r="AS402" s="94"/>
      <c r="AT402" s="94"/>
      <c r="AU402" s="94"/>
      <c r="AV402" s="94"/>
      <c r="AW402" s="94"/>
      <c r="AX402" s="94"/>
      <c r="AY402" s="94"/>
      <c r="AZ402" s="94"/>
      <c r="BA402" s="94"/>
      <c r="BB402" s="94"/>
      <c r="BC402" s="94"/>
      <c r="BD402" s="94"/>
      <c r="BE402" s="94"/>
      <c r="BF402" s="94"/>
      <c r="BG402" s="94"/>
      <c r="BH402" s="94"/>
      <c r="BI402" s="94"/>
      <c r="BJ402" s="94"/>
      <c r="BK402" s="94"/>
      <c r="BL402" s="94"/>
      <c r="BM402" s="94"/>
      <c r="BN402" s="94"/>
      <c r="BO402" s="94"/>
      <c r="BP402" s="94"/>
      <c r="BQ402" s="94"/>
      <c r="BR402" s="94"/>
      <c r="BS402" s="94"/>
      <c r="BT402" s="94"/>
      <c r="BU402" s="94"/>
      <c r="BV402" s="94"/>
      <c r="BW402" s="94"/>
      <c r="BX402" s="94"/>
      <c r="BY402" s="94"/>
      <c r="BZ402" s="94"/>
      <c r="CA402" s="94"/>
      <c r="CB402" s="94"/>
      <c r="CC402" s="9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</row>
    <row r="403" spans="1:191" ht="16.5" thickBot="1" x14ac:dyDescent="0.25">
      <c r="A403" s="177"/>
      <c r="B403" s="178"/>
      <c r="C403" s="178"/>
      <c r="D403" s="178"/>
      <c r="E403" s="178"/>
      <c r="F403" s="179"/>
      <c r="G403" s="160" t="s">
        <v>313</v>
      </c>
      <c r="H403" s="161">
        <f>+H404+H405+H406</f>
        <v>0</v>
      </c>
      <c r="I403" s="161">
        <f>+I404+I405+I406</f>
        <v>0</v>
      </c>
      <c r="J403" s="161">
        <f t="shared" ref="J403:AF403" si="380">+J404+J405+J406</f>
        <v>0</v>
      </c>
      <c r="K403" s="115">
        <f t="shared" si="373"/>
        <v>0</v>
      </c>
      <c r="L403" s="308" t="e">
        <f t="shared" si="348"/>
        <v>#DIV/0!</v>
      </c>
      <c r="M403" s="115" t="e">
        <f t="shared" si="373"/>
        <v>#DIV/0!</v>
      </c>
      <c r="N403" s="161">
        <f t="shared" si="380"/>
        <v>0</v>
      </c>
      <c r="O403" s="115" t="e">
        <f t="shared" si="373"/>
        <v>#DIV/0!</v>
      </c>
      <c r="P403" s="161">
        <f t="shared" si="380"/>
        <v>0</v>
      </c>
      <c r="Q403" s="115" t="e">
        <f t="shared" si="373"/>
        <v>#DIV/0!</v>
      </c>
      <c r="R403" s="161">
        <f t="shared" si="380"/>
        <v>0</v>
      </c>
      <c r="S403" s="115" t="e">
        <f t="shared" si="373"/>
        <v>#DIV/0!</v>
      </c>
      <c r="T403" s="161">
        <f t="shared" si="380"/>
        <v>0</v>
      </c>
      <c r="U403" s="115" t="e">
        <f t="shared" si="373"/>
        <v>#DIV/0!</v>
      </c>
      <c r="V403" s="161">
        <f t="shared" si="380"/>
        <v>0</v>
      </c>
      <c r="W403" s="115" t="e">
        <f t="shared" si="373"/>
        <v>#DIV/0!</v>
      </c>
      <c r="X403" s="161">
        <f t="shared" si="380"/>
        <v>0</v>
      </c>
      <c r="Y403" s="115" t="e">
        <f t="shared" si="373"/>
        <v>#DIV/0!</v>
      </c>
      <c r="Z403" s="161">
        <f t="shared" si="380"/>
        <v>0</v>
      </c>
      <c r="AA403" s="115" t="e">
        <f t="shared" si="374"/>
        <v>#DIV/0!</v>
      </c>
      <c r="AB403" s="161">
        <f t="shared" si="380"/>
        <v>0</v>
      </c>
      <c r="AC403" s="115" t="e">
        <f t="shared" si="374"/>
        <v>#DIV/0!</v>
      </c>
      <c r="AD403" s="161">
        <f t="shared" si="380"/>
        <v>0</v>
      </c>
      <c r="AE403" s="115" t="e">
        <f t="shared" si="375"/>
        <v>#DIV/0!</v>
      </c>
      <c r="AF403" s="161">
        <f t="shared" si="380"/>
        <v>0</v>
      </c>
      <c r="AG403" s="94"/>
      <c r="AH403" s="94"/>
      <c r="AI403" s="94"/>
      <c r="AJ403" s="94"/>
      <c r="AK403" s="94"/>
      <c r="AL403" s="94"/>
      <c r="AM403" s="94"/>
      <c r="AN403" s="94"/>
      <c r="AO403" s="94"/>
      <c r="AP403" s="94"/>
      <c r="AQ403" s="94"/>
      <c r="AR403" s="94"/>
      <c r="AS403" s="94"/>
      <c r="AT403" s="94"/>
      <c r="AU403" s="94"/>
      <c r="AV403" s="94"/>
      <c r="AW403" s="94"/>
      <c r="AX403" s="94"/>
      <c r="AY403" s="94"/>
      <c r="AZ403" s="94"/>
      <c r="BA403" s="94"/>
      <c r="BB403" s="94"/>
      <c r="BC403" s="94"/>
      <c r="BD403" s="94"/>
      <c r="BE403" s="94"/>
      <c r="BF403" s="94"/>
      <c r="BG403" s="94"/>
      <c r="BH403" s="94"/>
      <c r="BI403" s="94"/>
      <c r="BJ403" s="94"/>
      <c r="BK403" s="94"/>
      <c r="BL403" s="94"/>
      <c r="BM403" s="94"/>
      <c r="BN403" s="94"/>
      <c r="BO403" s="94"/>
      <c r="BP403" s="94"/>
      <c r="BQ403" s="94"/>
      <c r="BR403" s="94"/>
      <c r="BS403" s="94"/>
      <c r="BT403" s="94"/>
      <c r="BU403" s="94"/>
      <c r="BV403" s="94"/>
      <c r="BW403" s="94"/>
      <c r="BX403" s="94"/>
      <c r="BY403" s="94"/>
      <c r="BZ403" s="94"/>
      <c r="CA403" s="94"/>
      <c r="CB403" s="94"/>
      <c r="CC403" s="9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</row>
    <row r="404" spans="1:191" ht="16.5" thickBot="1" x14ac:dyDescent="0.25">
      <c r="A404" s="177"/>
      <c r="B404" s="178"/>
      <c r="C404" s="178"/>
      <c r="D404" s="178"/>
      <c r="E404" s="178"/>
      <c r="F404" s="179"/>
      <c r="G404" s="160" t="s">
        <v>314</v>
      </c>
      <c r="H404" s="161"/>
      <c r="I404" s="161"/>
      <c r="J404" s="161"/>
      <c r="K404" s="115">
        <f t="shared" si="373"/>
        <v>0</v>
      </c>
      <c r="L404" s="308" t="e">
        <f t="shared" si="348"/>
        <v>#DIV/0!</v>
      </c>
      <c r="M404" s="115" t="e">
        <f t="shared" si="373"/>
        <v>#DIV/0!</v>
      </c>
      <c r="N404" s="161"/>
      <c r="O404" s="115" t="e">
        <f t="shared" si="373"/>
        <v>#DIV/0!</v>
      </c>
      <c r="P404" s="161"/>
      <c r="Q404" s="115" t="e">
        <f t="shared" si="373"/>
        <v>#DIV/0!</v>
      </c>
      <c r="R404" s="52"/>
      <c r="S404" s="115" t="e">
        <f t="shared" si="373"/>
        <v>#DIV/0!</v>
      </c>
      <c r="T404" s="180"/>
      <c r="U404" s="115" t="e">
        <f t="shared" si="373"/>
        <v>#DIV/0!</v>
      </c>
      <c r="V404" s="52"/>
      <c r="W404" s="115" t="e">
        <f t="shared" si="373"/>
        <v>#DIV/0!</v>
      </c>
      <c r="X404" s="52"/>
      <c r="Y404" s="115" t="e">
        <f t="shared" si="373"/>
        <v>#DIV/0!</v>
      </c>
      <c r="Z404" s="52"/>
      <c r="AA404" s="115" t="e">
        <f t="shared" si="374"/>
        <v>#DIV/0!</v>
      </c>
      <c r="AB404" s="52"/>
      <c r="AC404" s="115" t="e">
        <f t="shared" si="374"/>
        <v>#DIV/0!</v>
      </c>
      <c r="AD404" s="52"/>
      <c r="AE404" s="115" t="e">
        <f t="shared" si="375"/>
        <v>#DIV/0!</v>
      </c>
      <c r="AF404" s="52"/>
      <c r="AG404" s="94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4"/>
      <c r="AS404" s="94"/>
      <c r="AT404" s="94"/>
      <c r="AU404" s="94"/>
      <c r="AV404" s="94"/>
      <c r="AW404" s="94"/>
      <c r="AX404" s="94"/>
      <c r="AY404" s="94"/>
      <c r="AZ404" s="94"/>
      <c r="BA404" s="94"/>
      <c r="BB404" s="94"/>
      <c r="BC404" s="94"/>
      <c r="BD404" s="94"/>
      <c r="BE404" s="94"/>
      <c r="BF404" s="94"/>
      <c r="BG404" s="94"/>
      <c r="BH404" s="94"/>
      <c r="BI404" s="94"/>
      <c r="BJ404" s="94"/>
      <c r="BK404" s="94"/>
      <c r="BL404" s="94"/>
      <c r="BM404" s="94"/>
      <c r="BN404" s="94"/>
      <c r="BO404" s="94"/>
      <c r="BP404" s="94"/>
      <c r="BQ404" s="94"/>
      <c r="BR404" s="94"/>
      <c r="BS404" s="94"/>
      <c r="BT404" s="94"/>
      <c r="BU404" s="94"/>
      <c r="BV404" s="94"/>
      <c r="BW404" s="94"/>
      <c r="BX404" s="94"/>
      <c r="BY404" s="94"/>
      <c r="BZ404" s="94"/>
      <c r="CA404" s="94"/>
      <c r="CB404" s="94"/>
      <c r="CC404" s="9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</row>
    <row r="405" spans="1:191" ht="15.75" x14ac:dyDescent="0.2">
      <c r="A405" s="177"/>
      <c r="B405" s="178"/>
      <c r="C405" s="178"/>
      <c r="D405" s="178"/>
      <c r="E405" s="178"/>
      <c r="F405" s="179"/>
      <c r="G405" s="160" t="s">
        <v>315</v>
      </c>
      <c r="H405" s="161"/>
      <c r="I405" s="161"/>
      <c r="J405" s="161"/>
      <c r="K405" s="115">
        <f t="shared" si="373"/>
        <v>0</v>
      </c>
      <c r="L405" s="309"/>
      <c r="M405" s="115">
        <f t="shared" si="373"/>
        <v>0</v>
      </c>
      <c r="N405" s="161"/>
      <c r="O405" s="115">
        <f t="shared" si="373"/>
        <v>0</v>
      </c>
      <c r="P405" s="161"/>
      <c r="Q405" s="115">
        <f t="shared" si="373"/>
        <v>0</v>
      </c>
      <c r="R405" s="52"/>
      <c r="S405" s="115">
        <f t="shared" si="373"/>
        <v>0</v>
      </c>
      <c r="T405" s="180"/>
      <c r="U405" s="115">
        <f t="shared" si="373"/>
        <v>0</v>
      </c>
      <c r="V405" s="52"/>
      <c r="W405" s="115">
        <f t="shared" si="373"/>
        <v>0</v>
      </c>
      <c r="X405" s="52"/>
      <c r="Y405" s="115">
        <f t="shared" si="373"/>
        <v>0</v>
      </c>
      <c r="Z405" s="52"/>
      <c r="AA405" s="115">
        <f t="shared" si="374"/>
        <v>0</v>
      </c>
      <c r="AB405" s="52"/>
      <c r="AC405" s="115">
        <f t="shared" si="374"/>
        <v>0</v>
      </c>
      <c r="AD405" s="52"/>
      <c r="AE405" s="115">
        <f t="shared" si="375"/>
        <v>0</v>
      </c>
      <c r="AF405" s="52"/>
      <c r="AG405" s="94"/>
      <c r="AH405" s="94"/>
      <c r="AI405" s="94"/>
      <c r="AJ405" s="94"/>
      <c r="AK405" s="94"/>
      <c r="AL405" s="94"/>
      <c r="AM405" s="94"/>
      <c r="AN405" s="94"/>
      <c r="AO405" s="94"/>
      <c r="AP405" s="94"/>
      <c r="AQ405" s="94"/>
      <c r="AR405" s="94"/>
      <c r="AS405" s="94"/>
      <c r="AT405" s="94"/>
      <c r="AU405" s="94"/>
      <c r="AV405" s="94"/>
      <c r="AW405" s="94"/>
      <c r="AX405" s="94"/>
      <c r="AY405" s="94"/>
      <c r="AZ405" s="94"/>
      <c r="BA405" s="94"/>
      <c r="BB405" s="94"/>
      <c r="BC405" s="94"/>
      <c r="BD405" s="94"/>
      <c r="BE405" s="94"/>
      <c r="BF405" s="94"/>
      <c r="BG405" s="94"/>
      <c r="BH405" s="94"/>
      <c r="BI405" s="94"/>
      <c r="BJ405" s="94"/>
      <c r="BK405" s="94"/>
      <c r="BL405" s="94"/>
      <c r="BM405" s="94"/>
      <c r="BN405" s="94"/>
      <c r="BO405" s="94"/>
      <c r="BP405" s="94"/>
      <c r="BQ405" s="94"/>
      <c r="BR405" s="94"/>
      <c r="BS405" s="94"/>
      <c r="BT405" s="94"/>
      <c r="BU405" s="94"/>
      <c r="BV405" s="94"/>
      <c r="BW405" s="94"/>
      <c r="BX405" s="94"/>
      <c r="BY405" s="94"/>
      <c r="BZ405" s="94"/>
      <c r="CA405" s="94"/>
      <c r="CB405" s="94"/>
      <c r="CC405" s="9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</row>
    <row r="406" spans="1:191" ht="15.75" x14ac:dyDescent="0.2">
      <c r="A406" s="177"/>
      <c r="B406" s="178"/>
      <c r="C406" s="178"/>
      <c r="D406" s="178"/>
      <c r="E406" s="178"/>
      <c r="F406" s="179"/>
      <c r="G406" s="160" t="s">
        <v>316</v>
      </c>
      <c r="H406" s="161"/>
      <c r="I406" s="161"/>
      <c r="J406" s="161"/>
      <c r="K406" s="115">
        <f t="shared" si="373"/>
        <v>0</v>
      </c>
      <c r="L406" s="309"/>
      <c r="M406" s="115">
        <f t="shared" si="373"/>
        <v>0</v>
      </c>
      <c r="N406" s="161"/>
      <c r="O406" s="115">
        <f t="shared" si="373"/>
        <v>0</v>
      </c>
      <c r="P406" s="161"/>
      <c r="Q406" s="115">
        <f t="shared" si="373"/>
        <v>0</v>
      </c>
      <c r="R406" s="52"/>
      <c r="S406" s="115">
        <f t="shared" si="373"/>
        <v>0</v>
      </c>
      <c r="T406" s="180"/>
      <c r="U406" s="115">
        <f t="shared" si="373"/>
        <v>0</v>
      </c>
      <c r="V406" s="52"/>
      <c r="W406" s="115">
        <f t="shared" si="373"/>
        <v>0</v>
      </c>
      <c r="X406" s="52"/>
      <c r="Y406" s="115">
        <f t="shared" si="373"/>
        <v>0</v>
      </c>
      <c r="Z406" s="52"/>
      <c r="AA406" s="115">
        <f t="shared" si="374"/>
        <v>0</v>
      </c>
      <c r="AB406" s="52"/>
      <c r="AC406" s="115">
        <f t="shared" si="374"/>
        <v>0</v>
      </c>
      <c r="AD406" s="52"/>
      <c r="AE406" s="115">
        <f t="shared" si="375"/>
        <v>0</v>
      </c>
      <c r="AF406" s="52"/>
      <c r="AG406" s="94"/>
      <c r="AH406" s="94"/>
      <c r="AI406" s="94"/>
      <c r="AJ406" s="94"/>
      <c r="AK406" s="94"/>
      <c r="AL406" s="94"/>
      <c r="AM406" s="94"/>
      <c r="AN406" s="94"/>
      <c r="AO406" s="94"/>
      <c r="AP406" s="94"/>
      <c r="AQ406" s="94"/>
      <c r="AR406" s="94"/>
      <c r="AS406" s="94"/>
      <c r="AT406" s="94"/>
      <c r="AU406" s="94"/>
      <c r="AV406" s="94"/>
      <c r="AW406" s="94"/>
      <c r="AX406" s="94"/>
      <c r="AY406" s="94"/>
      <c r="AZ406" s="94"/>
      <c r="BA406" s="94"/>
      <c r="BB406" s="94"/>
      <c r="BC406" s="94"/>
      <c r="BD406" s="94"/>
      <c r="BE406" s="94"/>
      <c r="BF406" s="94"/>
      <c r="BG406" s="94"/>
      <c r="BH406" s="94"/>
      <c r="BI406" s="94"/>
      <c r="BJ406" s="94"/>
      <c r="BK406" s="94"/>
      <c r="BL406" s="94"/>
      <c r="BM406" s="94"/>
      <c r="BN406" s="94"/>
      <c r="BO406" s="94"/>
      <c r="BP406" s="94"/>
      <c r="BQ406" s="94"/>
      <c r="BR406" s="94"/>
      <c r="BS406" s="94"/>
      <c r="BT406" s="94"/>
      <c r="BU406" s="94"/>
      <c r="BV406" s="94"/>
      <c r="BW406" s="94"/>
      <c r="BX406" s="94"/>
      <c r="BY406" s="94"/>
      <c r="BZ406" s="94"/>
      <c r="CA406" s="94"/>
      <c r="CB406" s="94"/>
      <c r="CC406" s="9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</row>
    <row r="407" spans="1:191" ht="31.5" x14ac:dyDescent="0.25">
      <c r="A407" s="174"/>
      <c r="B407" s="175"/>
      <c r="C407" s="175"/>
      <c r="D407" s="175"/>
      <c r="E407" s="175"/>
      <c r="F407" s="176"/>
      <c r="G407" s="170" t="s">
        <v>317</v>
      </c>
      <c r="H407" s="146">
        <v>0</v>
      </c>
      <c r="I407" s="129">
        <v>263730</v>
      </c>
      <c r="J407" s="129">
        <f>26659+8323+11024</f>
        <v>46006</v>
      </c>
      <c r="K407" s="129">
        <f t="shared" si="373"/>
        <v>309736</v>
      </c>
      <c r="L407" s="310"/>
      <c r="M407" s="115">
        <f t="shared" si="373"/>
        <v>309736</v>
      </c>
      <c r="N407" s="115"/>
      <c r="O407" s="115">
        <f t="shared" si="373"/>
        <v>309736</v>
      </c>
      <c r="P407" s="115"/>
      <c r="Q407" s="115">
        <f t="shared" si="373"/>
        <v>309736</v>
      </c>
      <c r="R407" s="115"/>
      <c r="S407" s="115">
        <f t="shared" si="373"/>
        <v>309736</v>
      </c>
      <c r="T407" s="115"/>
      <c r="U407" s="115">
        <f t="shared" si="373"/>
        <v>309736</v>
      </c>
      <c r="V407" s="115"/>
      <c r="W407" s="115">
        <f t="shared" si="373"/>
        <v>309736</v>
      </c>
      <c r="X407" s="115"/>
      <c r="Y407" s="115">
        <f t="shared" si="373"/>
        <v>309736</v>
      </c>
      <c r="Z407" s="115"/>
      <c r="AA407" s="115">
        <f t="shared" si="374"/>
        <v>309736</v>
      </c>
      <c r="AB407" s="115"/>
      <c r="AC407" s="115">
        <f t="shared" si="374"/>
        <v>309736</v>
      </c>
      <c r="AD407" s="115"/>
      <c r="AE407" s="115">
        <f t="shared" si="375"/>
        <v>309736</v>
      </c>
      <c r="AF407" s="115" t="e">
        <f>+AF408+#REF!+#REF!</f>
        <v>#REF!</v>
      </c>
      <c r="AG407" s="94"/>
      <c r="AH407" s="94"/>
      <c r="AI407" s="94"/>
      <c r="AJ407" s="94"/>
      <c r="AK407" s="94"/>
      <c r="AL407" s="94"/>
      <c r="AM407" s="94"/>
      <c r="AN407" s="94"/>
      <c r="AO407" s="94"/>
      <c r="AP407" s="94"/>
      <c r="AQ407" s="94"/>
      <c r="AR407" s="94"/>
      <c r="AS407" s="94"/>
      <c r="AT407" s="94"/>
      <c r="AU407" s="94"/>
      <c r="AV407" s="94"/>
      <c r="AW407" s="94"/>
      <c r="AX407" s="94"/>
      <c r="AY407" s="94"/>
      <c r="AZ407" s="94"/>
      <c r="BA407" s="94"/>
      <c r="BB407" s="94"/>
      <c r="BC407" s="94"/>
      <c r="BD407" s="94"/>
      <c r="BE407" s="94"/>
      <c r="BF407" s="94"/>
      <c r="BG407" s="94"/>
      <c r="BH407" s="94"/>
      <c r="BI407" s="94"/>
      <c r="BJ407" s="94"/>
      <c r="BK407" s="94"/>
      <c r="BL407" s="94"/>
      <c r="BM407" s="94"/>
      <c r="BN407" s="94"/>
      <c r="BO407" s="94"/>
      <c r="BP407" s="94"/>
      <c r="BQ407" s="94"/>
      <c r="BR407" s="94"/>
      <c r="BS407" s="94"/>
      <c r="BT407" s="94"/>
      <c r="BU407" s="94"/>
      <c r="BV407" s="94"/>
      <c r="BW407" s="94"/>
      <c r="BX407" s="94"/>
      <c r="BY407" s="94"/>
      <c r="BZ407" s="94"/>
      <c r="CA407" s="94"/>
      <c r="CB407" s="94"/>
      <c r="CC407" s="9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</row>
    <row r="408" spans="1:191" ht="15.75" x14ac:dyDescent="0.2">
      <c r="A408" s="177"/>
      <c r="B408" s="178"/>
      <c r="C408" s="178"/>
      <c r="D408" s="178"/>
      <c r="E408" s="178"/>
      <c r="F408" s="179"/>
      <c r="G408" s="160" t="s">
        <v>318</v>
      </c>
      <c r="H408" s="161">
        <v>0</v>
      </c>
      <c r="I408" s="161">
        <v>0</v>
      </c>
      <c r="J408" s="161">
        <f>8323+3418</f>
        <v>11741</v>
      </c>
      <c r="K408" s="129">
        <f t="shared" si="373"/>
        <v>11741</v>
      </c>
      <c r="L408" s="309"/>
      <c r="M408" s="115">
        <f t="shared" si="373"/>
        <v>11741</v>
      </c>
      <c r="N408" s="161"/>
      <c r="O408" s="115">
        <f t="shared" si="373"/>
        <v>11741</v>
      </c>
      <c r="P408" s="161"/>
      <c r="Q408" s="115">
        <f t="shared" si="373"/>
        <v>11741</v>
      </c>
      <c r="R408" s="52"/>
      <c r="S408" s="115">
        <f t="shared" si="373"/>
        <v>11741</v>
      </c>
      <c r="T408" s="180"/>
      <c r="U408" s="115">
        <f t="shared" si="373"/>
        <v>11741</v>
      </c>
      <c r="V408" s="52"/>
      <c r="W408" s="115">
        <f t="shared" si="373"/>
        <v>11741</v>
      </c>
      <c r="X408" s="52"/>
      <c r="Y408" s="115">
        <f t="shared" si="373"/>
        <v>11741</v>
      </c>
      <c r="Z408" s="52"/>
      <c r="AA408" s="115">
        <f t="shared" si="374"/>
        <v>11741</v>
      </c>
      <c r="AB408" s="52"/>
      <c r="AC408" s="115">
        <f t="shared" si="374"/>
        <v>11741</v>
      </c>
      <c r="AD408" s="52"/>
      <c r="AE408" s="115">
        <f t="shared" si="375"/>
        <v>11741</v>
      </c>
      <c r="AF408" s="52"/>
      <c r="AG408" s="94"/>
      <c r="AH408" s="94"/>
      <c r="AI408" s="94"/>
      <c r="AJ408" s="94"/>
      <c r="AK408" s="94"/>
      <c r="AL408" s="94"/>
      <c r="AM408" s="94"/>
      <c r="AN408" s="94"/>
      <c r="AO408" s="94"/>
      <c r="AP408" s="94"/>
      <c r="AQ408" s="94"/>
      <c r="AR408" s="94"/>
      <c r="AS408" s="94"/>
      <c r="AT408" s="94"/>
      <c r="AU408" s="94"/>
      <c r="AV408" s="94"/>
      <c r="AW408" s="94"/>
      <c r="AX408" s="94"/>
      <c r="AY408" s="94"/>
      <c r="AZ408" s="94"/>
      <c r="BA408" s="94"/>
      <c r="BB408" s="94"/>
      <c r="BC408" s="94"/>
      <c r="BD408" s="94"/>
      <c r="BE408" s="94"/>
      <c r="BF408" s="94"/>
      <c r="BG408" s="94"/>
      <c r="BH408" s="94"/>
      <c r="BI408" s="94"/>
      <c r="BJ408" s="94"/>
      <c r="BK408" s="94"/>
      <c r="BL408" s="94"/>
      <c r="BM408" s="94"/>
      <c r="BN408" s="94"/>
      <c r="BO408" s="94"/>
      <c r="BP408" s="94"/>
      <c r="BQ408" s="94"/>
      <c r="BR408" s="94"/>
      <c r="BS408" s="94"/>
      <c r="BT408" s="94"/>
      <c r="BU408" s="94"/>
      <c r="BV408" s="94"/>
      <c r="BW408" s="94"/>
      <c r="BX408" s="94"/>
      <c r="BY408" s="94"/>
      <c r="BZ408" s="94"/>
      <c r="CA408" s="94"/>
      <c r="CB408" s="94"/>
      <c r="CC408" s="9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</row>
    <row r="409" spans="1:191" ht="31.5" x14ac:dyDescent="0.25">
      <c r="A409" s="174"/>
      <c r="B409" s="175"/>
      <c r="C409" s="175"/>
      <c r="D409" s="175"/>
      <c r="E409" s="175"/>
      <c r="F409" s="176"/>
      <c r="G409" s="170" t="s">
        <v>319</v>
      </c>
      <c r="H409" s="146">
        <v>0</v>
      </c>
      <c r="I409" s="129">
        <v>913485</v>
      </c>
      <c r="J409" s="129">
        <f>1743+5293+81450+3553+112257+21652+805</f>
        <v>226753</v>
      </c>
      <c r="K409" s="129">
        <f t="shared" si="373"/>
        <v>1140238</v>
      </c>
      <c r="L409" s="310">
        <f t="shared" ref="L409:AF409" si="381">+L410</f>
        <v>0</v>
      </c>
      <c r="M409" s="115">
        <f t="shared" si="373"/>
        <v>1140238</v>
      </c>
      <c r="N409" s="115">
        <f t="shared" si="381"/>
        <v>0</v>
      </c>
      <c r="O409" s="115">
        <f t="shared" si="373"/>
        <v>1140238</v>
      </c>
      <c r="P409" s="115">
        <f t="shared" si="381"/>
        <v>0</v>
      </c>
      <c r="Q409" s="115">
        <f t="shared" si="373"/>
        <v>1140238</v>
      </c>
      <c r="R409" s="115">
        <f t="shared" si="381"/>
        <v>0</v>
      </c>
      <c r="S409" s="115">
        <f t="shared" si="373"/>
        <v>1140238</v>
      </c>
      <c r="T409" s="115">
        <f t="shared" si="381"/>
        <v>0</v>
      </c>
      <c r="U409" s="115">
        <f t="shared" si="373"/>
        <v>1140238</v>
      </c>
      <c r="V409" s="115">
        <f t="shared" si="381"/>
        <v>0</v>
      </c>
      <c r="W409" s="115">
        <f t="shared" si="373"/>
        <v>1140238</v>
      </c>
      <c r="X409" s="115">
        <f t="shared" si="381"/>
        <v>0</v>
      </c>
      <c r="Y409" s="115">
        <f t="shared" si="373"/>
        <v>1140238</v>
      </c>
      <c r="Z409" s="115">
        <f t="shared" si="381"/>
        <v>0</v>
      </c>
      <c r="AA409" s="115">
        <f t="shared" si="374"/>
        <v>1140238</v>
      </c>
      <c r="AB409" s="115">
        <f t="shared" si="381"/>
        <v>0</v>
      </c>
      <c r="AC409" s="115">
        <f t="shared" si="374"/>
        <v>1140238</v>
      </c>
      <c r="AD409" s="115">
        <f t="shared" si="381"/>
        <v>0</v>
      </c>
      <c r="AE409" s="115">
        <f t="shared" si="375"/>
        <v>1140238</v>
      </c>
      <c r="AF409" s="115">
        <f t="shared" si="381"/>
        <v>0</v>
      </c>
      <c r="AG409" s="94"/>
      <c r="AH409" s="94"/>
      <c r="AI409" s="94"/>
      <c r="AJ409" s="94"/>
      <c r="AK409" s="94"/>
      <c r="AL409" s="94"/>
      <c r="AM409" s="94"/>
      <c r="AN409" s="94"/>
      <c r="AO409" s="94"/>
      <c r="AP409" s="94"/>
      <c r="AQ409" s="94"/>
      <c r="AR409" s="94"/>
      <c r="AS409" s="94"/>
      <c r="AT409" s="94"/>
      <c r="AU409" s="94"/>
      <c r="AV409" s="94"/>
      <c r="AW409" s="94"/>
      <c r="AX409" s="94"/>
      <c r="AY409" s="94"/>
      <c r="AZ409" s="94"/>
      <c r="BA409" s="94"/>
      <c r="BB409" s="94"/>
      <c r="BC409" s="94"/>
      <c r="BD409" s="94"/>
      <c r="BE409" s="94"/>
      <c r="BF409" s="94"/>
      <c r="BG409" s="94"/>
      <c r="BH409" s="94"/>
      <c r="BI409" s="94"/>
      <c r="BJ409" s="94"/>
      <c r="BK409" s="94"/>
      <c r="BL409" s="94"/>
      <c r="BM409" s="94"/>
      <c r="BN409" s="94"/>
      <c r="BO409" s="94"/>
      <c r="BP409" s="94"/>
      <c r="BQ409" s="94"/>
      <c r="BR409" s="94"/>
      <c r="BS409" s="94"/>
      <c r="BT409" s="94"/>
      <c r="BU409" s="94"/>
      <c r="BV409" s="94"/>
      <c r="BW409" s="94"/>
      <c r="BX409" s="94"/>
      <c r="BY409" s="94"/>
      <c r="BZ409" s="94"/>
      <c r="CA409" s="94"/>
      <c r="CB409" s="94"/>
      <c r="CC409" s="9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</row>
    <row r="410" spans="1:191" ht="15.75" x14ac:dyDescent="0.2">
      <c r="A410" s="177"/>
      <c r="B410" s="178"/>
      <c r="C410" s="178"/>
      <c r="D410" s="178"/>
      <c r="E410" s="178"/>
      <c r="F410" s="179"/>
      <c r="G410" s="160" t="s">
        <v>320</v>
      </c>
      <c r="H410" s="161"/>
      <c r="I410" s="161"/>
      <c r="J410" s="161">
        <f>1743+112257+3553+6939</f>
        <v>124492</v>
      </c>
      <c r="K410" s="115">
        <f t="shared" si="373"/>
        <v>124492</v>
      </c>
      <c r="L410" s="309"/>
      <c r="M410" s="115">
        <f t="shared" si="373"/>
        <v>124492</v>
      </c>
      <c r="N410" s="161"/>
      <c r="O410" s="115">
        <f t="shared" si="373"/>
        <v>124492</v>
      </c>
      <c r="P410" s="161"/>
      <c r="Q410" s="115">
        <f t="shared" si="373"/>
        <v>124492</v>
      </c>
      <c r="R410" s="52"/>
      <c r="S410" s="115">
        <f t="shared" si="373"/>
        <v>124492</v>
      </c>
      <c r="T410" s="180"/>
      <c r="U410" s="115">
        <f t="shared" si="373"/>
        <v>124492</v>
      </c>
      <c r="V410" s="52"/>
      <c r="W410" s="115">
        <f t="shared" si="373"/>
        <v>124492</v>
      </c>
      <c r="X410" s="52"/>
      <c r="Y410" s="115">
        <f t="shared" si="373"/>
        <v>124492</v>
      </c>
      <c r="Z410" s="52"/>
      <c r="AA410" s="115">
        <f t="shared" si="374"/>
        <v>124492</v>
      </c>
      <c r="AB410" s="52"/>
      <c r="AC410" s="115">
        <f t="shared" si="374"/>
        <v>124492</v>
      </c>
      <c r="AD410" s="52"/>
      <c r="AE410" s="115">
        <f t="shared" si="375"/>
        <v>124492</v>
      </c>
      <c r="AF410" s="52"/>
      <c r="AG410" s="94"/>
      <c r="AH410" s="94"/>
      <c r="AI410" s="94"/>
      <c r="AJ410" s="94"/>
      <c r="AK410" s="94"/>
      <c r="AL410" s="94"/>
      <c r="AM410" s="94"/>
      <c r="AN410" s="94"/>
      <c r="AO410" s="94"/>
      <c r="AP410" s="94"/>
      <c r="AQ410" s="94"/>
      <c r="AR410" s="94"/>
      <c r="AS410" s="94"/>
      <c r="AT410" s="94"/>
      <c r="AU410" s="94"/>
      <c r="AV410" s="94"/>
      <c r="AW410" s="94"/>
      <c r="AX410" s="94"/>
      <c r="AY410" s="94"/>
      <c r="AZ410" s="94"/>
      <c r="BA410" s="94"/>
      <c r="BB410" s="94"/>
      <c r="BC410" s="94"/>
      <c r="BD410" s="94"/>
      <c r="BE410" s="94"/>
      <c r="BF410" s="94"/>
      <c r="BG410" s="94"/>
      <c r="BH410" s="94"/>
      <c r="BI410" s="94"/>
      <c r="BJ410" s="94"/>
      <c r="BK410" s="94"/>
      <c r="BL410" s="94"/>
      <c r="BM410" s="94"/>
      <c r="BN410" s="94"/>
      <c r="BO410" s="94"/>
      <c r="BP410" s="94"/>
      <c r="BQ410" s="94"/>
      <c r="BR410" s="94"/>
      <c r="BS410" s="94"/>
      <c r="BT410" s="94"/>
      <c r="BU410" s="94"/>
      <c r="BV410" s="94"/>
      <c r="BW410" s="94"/>
      <c r="BX410" s="94"/>
      <c r="BY410" s="94"/>
      <c r="BZ410" s="94"/>
      <c r="CA410" s="94"/>
      <c r="CB410" s="94"/>
      <c r="CC410" s="9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</row>
    <row r="411" spans="1:191" ht="15.75" x14ac:dyDescent="0.25">
      <c r="A411" s="177"/>
      <c r="B411" s="178"/>
      <c r="C411" s="178"/>
      <c r="D411" s="178"/>
      <c r="E411" s="178"/>
      <c r="F411" s="179"/>
      <c r="G411" s="170" t="s">
        <v>321</v>
      </c>
      <c r="H411" s="259">
        <v>0</v>
      </c>
      <c r="I411" s="259">
        <f>+I412+I413</f>
        <v>17742</v>
      </c>
      <c r="J411" s="259">
        <f t="shared" ref="J411:AD411" si="382">+J412+J413</f>
        <v>1000</v>
      </c>
      <c r="K411" s="115">
        <f t="shared" si="373"/>
        <v>18742</v>
      </c>
      <c r="L411" s="309">
        <f t="shared" si="382"/>
        <v>0</v>
      </c>
      <c r="M411" s="115">
        <f t="shared" si="373"/>
        <v>18742</v>
      </c>
      <c r="N411" s="161">
        <f t="shared" si="382"/>
        <v>0</v>
      </c>
      <c r="O411" s="115">
        <f t="shared" si="373"/>
        <v>18742</v>
      </c>
      <c r="P411" s="161">
        <f t="shared" si="382"/>
        <v>0</v>
      </c>
      <c r="Q411" s="115">
        <f t="shared" si="373"/>
        <v>18742</v>
      </c>
      <c r="R411" s="161">
        <f t="shared" si="382"/>
        <v>0</v>
      </c>
      <c r="S411" s="115">
        <f t="shared" si="373"/>
        <v>18742</v>
      </c>
      <c r="T411" s="161">
        <f t="shared" si="382"/>
        <v>0</v>
      </c>
      <c r="U411" s="115">
        <f t="shared" si="373"/>
        <v>18742</v>
      </c>
      <c r="V411" s="161">
        <f t="shared" si="382"/>
        <v>0</v>
      </c>
      <c r="W411" s="115">
        <f t="shared" si="373"/>
        <v>18742</v>
      </c>
      <c r="X411" s="161">
        <f t="shared" si="382"/>
        <v>0</v>
      </c>
      <c r="Y411" s="115">
        <f t="shared" si="373"/>
        <v>18742</v>
      </c>
      <c r="Z411" s="161">
        <f t="shared" si="382"/>
        <v>0</v>
      </c>
      <c r="AA411" s="115">
        <f t="shared" si="374"/>
        <v>18742</v>
      </c>
      <c r="AB411" s="161">
        <f t="shared" si="382"/>
        <v>0</v>
      </c>
      <c r="AC411" s="115">
        <f t="shared" si="374"/>
        <v>18742</v>
      </c>
      <c r="AD411" s="161">
        <f t="shared" si="382"/>
        <v>0</v>
      </c>
      <c r="AE411" s="115">
        <f t="shared" si="375"/>
        <v>18742</v>
      </c>
      <c r="AF411" s="52"/>
      <c r="AG411" s="94"/>
      <c r="AH411" s="94"/>
      <c r="AI411" s="94"/>
      <c r="AJ411" s="94"/>
      <c r="AK411" s="94"/>
      <c r="AL411" s="94"/>
      <c r="AM411" s="94"/>
      <c r="AN411" s="94"/>
      <c r="AO411" s="94"/>
      <c r="AP411" s="94"/>
      <c r="AQ411" s="94"/>
      <c r="AR411" s="94"/>
      <c r="AS411" s="94"/>
      <c r="AT411" s="94"/>
      <c r="AU411" s="94"/>
      <c r="AV411" s="94"/>
      <c r="AW411" s="94"/>
      <c r="AX411" s="94"/>
      <c r="AY411" s="94"/>
      <c r="AZ411" s="94"/>
      <c r="BA411" s="94"/>
      <c r="BB411" s="94"/>
      <c r="BC411" s="94"/>
      <c r="BD411" s="94"/>
      <c r="BE411" s="94"/>
      <c r="BF411" s="94"/>
      <c r="BG411" s="94"/>
      <c r="BH411" s="94"/>
      <c r="BI411" s="94"/>
      <c r="BJ411" s="94"/>
      <c r="BK411" s="94"/>
      <c r="BL411" s="94"/>
      <c r="BM411" s="94"/>
      <c r="BN411" s="94"/>
      <c r="BO411" s="94"/>
      <c r="BP411" s="94"/>
      <c r="BQ411" s="94"/>
      <c r="BR411" s="94"/>
      <c r="BS411" s="94"/>
      <c r="BT411" s="94"/>
      <c r="BU411" s="94"/>
      <c r="BV411" s="94"/>
      <c r="BW411" s="94"/>
      <c r="BX411" s="94"/>
      <c r="BY411" s="94"/>
      <c r="BZ411" s="94"/>
      <c r="CA411" s="94"/>
      <c r="CB411" s="94"/>
      <c r="CC411" s="9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</row>
    <row r="412" spans="1:191" ht="15.75" x14ac:dyDescent="0.2">
      <c r="A412" s="177"/>
      <c r="B412" s="178"/>
      <c r="C412" s="178"/>
      <c r="D412" s="178"/>
      <c r="E412" s="178"/>
      <c r="F412" s="179"/>
      <c r="G412" s="160" t="s">
        <v>322</v>
      </c>
      <c r="H412" s="161">
        <v>0</v>
      </c>
      <c r="I412" s="161">
        <v>14500</v>
      </c>
      <c r="J412" s="161">
        <v>1000</v>
      </c>
      <c r="K412" s="129">
        <f t="shared" si="373"/>
        <v>15500</v>
      </c>
      <c r="L412" s="309"/>
      <c r="M412" s="115">
        <f t="shared" si="373"/>
        <v>15500</v>
      </c>
      <c r="N412" s="161"/>
      <c r="O412" s="115">
        <f t="shared" si="373"/>
        <v>15500</v>
      </c>
      <c r="P412" s="161"/>
      <c r="Q412" s="115">
        <f t="shared" si="373"/>
        <v>15500</v>
      </c>
      <c r="R412" s="52"/>
      <c r="S412" s="115">
        <f t="shared" si="373"/>
        <v>15500</v>
      </c>
      <c r="T412" s="180"/>
      <c r="U412" s="115">
        <f t="shared" si="373"/>
        <v>15500</v>
      </c>
      <c r="V412" s="52"/>
      <c r="W412" s="115">
        <f t="shared" si="373"/>
        <v>15500</v>
      </c>
      <c r="X412" s="52"/>
      <c r="Y412" s="115">
        <f t="shared" si="373"/>
        <v>15500</v>
      </c>
      <c r="Z412" s="52"/>
      <c r="AA412" s="115">
        <f t="shared" si="374"/>
        <v>15500</v>
      </c>
      <c r="AB412" s="52"/>
      <c r="AC412" s="115">
        <f t="shared" si="374"/>
        <v>15500</v>
      </c>
      <c r="AD412" s="52"/>
      <c r="AE412" s="115">
        <f t="shared" si="375"/>
        <v>15500</v>
      </c>
      <c r="AF412" s="52"/>
      <c r="AG412" s="94"/>
      <c r="AH412" s="94"/>
      <c r="AI412" s="94"/>
      <c r="AJ412" s="94"/>
      <c r="AK412" s="94"/>
      <c r="AL412" s="94"/>
      <c r="AM412" s="94"/>
      <c r="AN412" s="94"/>
      <c r="AO412" s="94"/>
      <c r="AP412" s="94"/>
      <c r="AQ412" s="94"/>
      <c r="AR412" s="94"/>
      <c r="AS412" s="94"/>
      <c r="AT412" s="94"/>
      <c r="AU412" s="94"/>
      <c r="AV412" s="94"/>
      <c r="AW412" s="94"/>
      <c r="AX412" s="94"/>
      <c r="AY412" s="94"/>
      <c r="AZ412" s="94"/>
      <c r="BA412" s="94"/>
      <c r="BB412" s="94"/>
      <c r="BC412" s="94"/>
      <c r="BD412" s="94"/>
      <c r="BE412" s="94"/>
      <c r="BF412" s="94"/>
      <c r="BG412" s="94"/>
      <c r="BH412" s="94"/>
      <c r="BI412" s="94"/>
      <c r="BJ412" s="94"/>
      <c r="BK412" s="94"/>
      <c r="BL412" s="94"/>
      <c r="BM412" s="94"/>
      <c r="BN412" s="94"/>
      <c r="BO412" s="94"/>
      <c r="BP412" s="94"/>
      <c r="BQ412" s="94"/>
      <c r="BR412" s="94"/>
      <c r="BS412" s="94"/>
      <c r="BT412" s="94"/>
      <c r="BU412" s="94"/>
      <c r="BV412" s="94"/>
      <c r="BW412" s="94"/>
      <c r="BX412" s="94"/>
      <c r="BY412" s="94"/>
      <c r="BZ412" s="94"/>
      <c r="CA412" s="94"/>
      <c r="CB412" s="94"/>
      <c r="CC412" s="9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</row>
    <row r="413" spans="1:191" ht="15.75" x14ac:dyDescent="0.2">
      <c r="A413" s="177"/>
      <c r="B413" s="178"/>
      <c r="C413" s="178"/>
      <c r="D413" s="178"/>
      <c r="E413" s="178"/>
      <c r="F413" s="179"/>
      <c r="G413" s="160" t="s">
        <v>323</v>
      </c>
      <c r="H413" s="161">
        <v>0</v>
      </c>
      <c r="I413" s="161">
        <v>3242</v>
      </c>
      <c r="J413" s="161">
        <v>0</v>
      </c>
      <c r="K413" s="129">
        <f t="shared" si="373"/>
        <v>3242</v>
      </c>
      <c r="L413" s="309"/>
      <c r="M413" s="115">
        <f t="shared" si="373"/>
        <v>3242</v>
      </c>
      <c r="N413" s="161"/>
      <c r="O413" s="115">
        <f t="shared" si="373"/>
        <v>3242</v>
      </c>
      <c r="P413" s="161"/>
      <c r="Q413" s="115">
        <f t="shared" si="373"/>
        <v>3242</v>
      </c>
      <c r="R413" s="52"/>
      <c r="S413" s="115">
        <f t="shared" si="373"/>
        <v>3242</v>
      </c>
      <c r="T413" s="180"/>
      <c r="U413" s="115">
        <f t="shared" si="373"/>
        <v>3242</v>
      </c>
      <c r="V413" s="52"/>
      <c r="W413" s="115">
        <f t="shared" si="373"/>
        <v>3242</v>
      </c>
      <c r="X413" s="52"/>
      <c r="Y413" s="115">
        <f t="shared" si="373"/>
        <v>3242</v>
      </c>
      <c r="Z413" s="52"/>
      <c r="AA413" s="115">
        <f t="shared" si="374"/>
        <v>3242</v>
      </c>
      <c r="AB413" s="52"/>
      <c r="AC413" s="115">
        <f t="shared" si="374"/>
        <v>3242</v>
      </c>
      <c r="AD413" s="52"/>
      <c r="AE413" s="115">
        <f t="shared" si="375"/>
        <v>3242</v>
      </c>
      <c r="AF413" s="52"/>
      <c r="AG413" s="94"/>
      <c r="AH413" s="94"/>
      <c r="AI413" s="94"/>
      <c r="AJ413" s="94"/>
      <c r="AK413" s="94"/>
      <c r="AL413" s="94"/>
      <c r="AM413" s="94"/>
      <c r="AN413" s="94"/>
      <c r="AO413" s="94"/>
      <c r="AP413" s="94"/>
      <c r="AQ413" s="94"/>
      <c r="AR413" s="94"/>
      <c r="AS413" s="94"/>
      <c r="AT413" s="94"/>
      <c r="AU413" s="94"/>
      <c r="AV413" s="94"/>
      <c r="AW413" s="94"/>
      <c r="AX413" s="94"/>
      <c r="AY413" s="94"/>
      <c r="AZ413" s="94"/>
      <c r="BA413" s="94"/>
      <c r="BB413" s="94"/>
      <c r="BC413" s="94"/>
      <c r="BD413" s="94"/>
      <c r="BE413" s="94"/>
      <c r="BF413" s="94"/>
      <c r="BG413" s="94"/>
      <c r="BH413" s="94"/>
      <c r="BI413" s="94"/>
      <c r="BJ413" s="94"/>
      <c r="BK413" s="94"/>
      <c r="BL413" s="94"/>
      <c r="BM413" s="94"/>
      <c r="BN413" s="94"/>
      <c r="BO413" s="94"/>
      <c r="BP413" s="94"/>
      <c r="BQ413" s="94"/>
      <c r="BR413" s="94"/>
      <c r="BS413" s="94"/>
      <c r="BT413" s="94"/>
      <c r="BU413" s="94"/>
      <c r="BV413" s="94"/>
      <c r="BW413" s="94"/>
      <c r="BX413" s="94"/>
      <c r="BY413" s="94"/>
      <c r="BZ413" s="94"/>
      <c r="CA413" s="94"/>
      <c r="CB413" s="94"/>
      <c r="CC413" s="9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</row>
    <row r="414" spans="1:191" ht="15.75" x14ac:dyDescent="0.2">
      <c r="A414" s="177"/>
      <c r="B414" s="178"/>
      <c r="C414" s="178"/>
      <c r="D414" s="178"/>
      <c r="E414" s="178"/>
      <c r="F414" s="179"/>
      <c r="G414" s="160" t="s">
        <v>324</v>
      </c>
      <c r="H414" s="161"/>
      <c r="I414" s="161"/>
      <c r="J414" s="161"/>
      <c r="K414" s="115">
        <f t="shared" si="373"/>
        <v>0</v>
      </c>
      <c r="L414" s="309"/>
      <c r="M414" s="115">
        <f t="shared" si="373"/>
        <v>0</v>
      </c>
      <c r="N414" s="161"/>
      <c r="O414" s="115">
        <f t="shared" si="373"/>
        <v>0</v>
      </c>
      <c r="P414" s="161"/>
      <c r="Q414" s="115">
        <f t="shared" si="373"/>
        <v>0</v>
      </c>
      <c r="R414" s="52"/>
      <c r="S414" s="115">
        <f t="shared" si="373"/>
        <v>0</v>
      </c>
      <c r="T414" s="180"/>
      <c r="U414" s="115">
        <f t="shared" si="373"/>
        <v>0</v>
      </c>
      <c r="V414" s="52"/>
      <c r="W414" s="115">
        <f t="shared" si="373"/>
        <v>0</v>
      </c>
      <c r="X414" s="52"/>
      <c r="Y414" s="115">
        <f t="shared" si="373"/>
        <v>0</v>
      </c>
      <c r="Z414" s="52"/>
      <c r="AA414" s="115">
        <f t="shared" si="374"/>
        <v>0</v>
      </c>
      <c r="AB414" s="52"/>
      <c r="AC414" s="115">
        <f t="shared" si="374"/>
        <v>0</v>
      </c>
      <c r="AD414" s="52"/>
      <c r="AE414" s="115">
        <f t="shared" si="375"/>
        <v>0</v>
      </c>
      <c r="AF414" s="52"/>
      <c r="AG414" s="94"/>
      <c r="AH414" s="94"/>
      <c r="AI414" s="94"/>
      <c r="AJ414" s="94"/>
      <c r="AK414" s="94"/>
      <c r="AL414" s="94"/>
      <c r="AM414" s="94"/>
      <c r="AN414" s="94"/>
      <c r="AO414" s="94"/>
      <c r="AP414" s="94"/>
      <c r="AQ414" s="94"/>
      <c r="AR414" s="94"/>
      <c r="AS414" s="94"/>
      <c r="AT414" s="94"/>
      <c r="AU414" s="94"/>
      <c r="AV414" s="94"/>
      <c r="AW414" s="94"/>
      <c r="AX414" s="94"/>
      <c r="AY414" s="94"/>
      <c r="AZ414" s="94"/>
      <c r="BA414" s="94"/>
      <c r="BB414" s="94"/>
      <c r="BC414" s="94"/>
      <c r="BD414" s="94"/>
      <c r="BE414" s="94"/>
      <c r="BF414" s="94"/>
      <c r="BG414" s="94"/>
      <c r="BH414" s="94"/>
      <c r="BI414" s="94"/>
      <c r="BJ414" s="94"/>
      <c r="BK414" s="94"/>
      <c r="BL414" s="94"/>
      <c r="BM414" s="94"/>
      <c r="BN414" s="94"/>
      <c r="BO414" s="94"/>
      <c r="BP414" s="94"/>
      <c r="BQ414" s="94"/>
      <c r="BR414" s="94"/>
      <c r="BS414" s="94"/>
      <c r="BT414" s="94"/>
      <c r="BU414" s="94"/>
      <c r="BV414" s="94"/>
      <c r="BW414" s="94"/>
      <c r="BX414" s="94"/>
      <c r="BY414" s="94"/>
      <c r="BZ414" s="94"/>
      <c r="CA414" s="94"/>
      <c r="CB414" s="94"/>
      <c r="CC414" s="9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</row>
    <row r="415" spans="1:191" ht="16.5" customHeight="1" x14ac:dyDescent="0.2">
      <c r="A415" s="177"/>
      <c r="B415" s="178"/>
      <c r="C415" s="178"/>
      <c r="D415" s="178"/>
      <c r="E415" s="178"/>
      <c r="F415" s="179"/>
      <c r="G415" s="160" t="s">
        <v>325</v>
      </c>
      <c r="H415" s="63"/>
      <c r="I415" s="63"/>
      <c r="J415" s="63"/>
      <c r="K415" s="115">
        <f t="shared" si="373"/>
        <v>0</v>
      </c>
      <c r="L415" s="311"/>
      <c r="M415" s="115">
        <f t="shared" si="373"/>
        <v>0</v>
      </c>
      <c r="N415" s="63"/>
      <c r="O415" s="115">
        <f t="shared" si="373"/>
        <v>0</v>
      </c>
      <c r="P415" s="63"/>
      <c r="Q415" s="115">
        <f t="shared" si="373"/>
        <v>0</v>
      </c>
      <c r="R415" s="52"/>
      <c r="S415" s="115">
        <f t="shared" si="373"/>
        <v>0</v>
      </c>
      <c r="T415" s="65"/>
      <c r="U415" s="115">
        <f t="shared" si="373"/>
        <v>0</v>
      </c>
      <c r="V415" s="52"/>
      <c r="W415" s="115">
        <f t="shared" si="373"/>
        <v>0</v>
      </c>
      <c r="X415" s="52"/>
      <c r="Y415" s="115">
        <f t="shared" si="373"/>
        <v>0</v>
      </c>
      <c r="Z415" s="52"/>
      <c r="AA415" s="115">
        <f t="shared" si="374"/>
        <v>0</v>
      </c>
      <c r="AB415" s="52"/>
      <c r="AC415" s="115">
        <f t="shared" si="374"/>
        <v>0</v>
      </c>
      <c r="AD415" s="52"/>
      <c r="AE415" s="115">
        <f t="shared" si="375"/>
        <v>0</v>
      </c>
      <c r="AF415" s="52"/>
      <c r="AG415" s="94"/>
      <c r="AH415" s="94"/>
      <c r="AI415" s="94"/>
      <c r="AJ415" s="94"/>
      <c r="AK415" s="94"/>
      <c r="AL415" s="94"/>
      <c r="AM415" s="94"/>
      <c r="AN415" s="94"/>
      <c r="AO415" s="94"/>
      <c r="AP415" s="94"/>
      <c r="AQ415" s="94"/>
      <c r="AR415" s="94"/>
      <c r="AS415" s="94"/>
      <c r="AT415" s="94"/>
      <c r="AU415" s="94"/>
      <c r="AV415" s="94"/>
      <c r="AW415" s="94"/>
      <c r="AX415" s="94"/>
      <c r="AY415" s="94"/>
      <c r="AZ415" s="94"/>
      <c r="BA415" s="94"/>
      <c r="BB415" s="94"/>
      <c r="BC415" s="94"/>
      <c r="BD415" s="94"/>
      <c r="BE415" s="94"/>
      <c r="BF415" s="94"/>
      <c r="BG415" s="94"/>
      <c r="BH415" s="94"/>
      <c r="BI415" s="94"/>
      <c r="BJ415" s="94"/>
      <c r="BK415" s="94"/>
      <c r="BL415" s="94"/>
      <c r="BM415" s="94"/>
      <c r="BN415" s="94"/>
      <c r="BO415" s="94"/>
      <c r="BP415" s="94"/>
      <c r="BQ415" s="94"/>
      <c r="BR415" s="94"/>
      <c r="BS415" s="94"/>
      <c r="BT415" s="94"/>
      <c r="BU415" s="94"/>
      <c r="BV415" s="94"/>
      <c r="BW415" s="94"/>
      <c r="BX415" s="94"/>
      <c r="BY415" s="94"/>
      <c r="BZ415" s="94"/>
      <c r="CA415" s="94"/>
      <c r="CB415" s="94"/>
      <c r="CC415" s="9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</row>
    <row r="416" spans="1:191" ht="15.75" x14ac:dyDescent="0.2">
      <c r="A416" s="177"/>
      <c r="B416" s="178"/>
      <c r="C416" s="178"/>
      <c r="D416" s="178"/>
      <c r="E416" s="178"/>
      <c r="F416" s="179"/>
      <c r="G416" s="127" t="s">
        <v>326</v>
      </c>
      <c r="H416" s="63">
        <v>0</v>
      </c>
      <c r="I416" s="63">
        <v>142500</v>
      </c>
      <c r="J416" s="63">
        <v>13000</v>
      </c>
      <c r="K416" s="129">
        <f t="shared" si="373"/>
        <v>155500</v>
      </c>
      <c r="L416" s="311"/>
      <c r="M416" s="115">
        <f t="shared" si="373"/>
        <v>155500</v>
      </c>
      <c r="N416" s="63"/>
      <c r="O416" s="115">
        <f t="shared" si="373"/>
        <v>155500</v>
      </c>
      <c r="P416" s="63"/>
      <c r="Q416" s="115">
        <f t="shared" si="373"/>
        <v>155500</v>
      </c>
      <c r="R416" s="52"/>
      <c r="S416" s="115">
        <f t="shared" si="373"/>
        <v>155500</v>
      </c>
      <c r="T416" s="65"/>
      <c r="U416" s="115">
        <f t="shared" si="373"/>
        <v>155500</v>
      </c>
      <c r="V416" s="52"/>
      <c r="W416" s="115">
        <f t="shared" si="373"/>
        <v>155500</v>
      </c>
      <c r="X416" s="52"/>
      <c r="Y416" s="115">
        <f t="shared" si="373"/>
        <v>155500</v>
      </c>
      <c r="Z416" s="52"/>
      <c r="AA416" s="115">
        <f t="shared" si="374"/>
        <v>155500</v>
      </c>
      <c r="AB416" s="52"/>
      <c r="AC416" s="115">
        <f t="shared" si="374"/>
        <v>155500</v>
      </c>
      <c r="AD416" s="52"/>
      <c r="AE416" s="115">
        <f t="shared" si="375"/>
        <v>155500</v>
      </c>
      <c r="AF416" s="52"/>
      <c r="AG416" s="94"/>
      <c r="AH416" s="94"/>
      <c r="AI416" s="94"/>
      <c r="AJ416" s="94"/>
      <c r="AK416" s="94"/>
      <c r="AL416" s="94"/>
      <c r="AM416" s="94"/>
      <c r="AN416" s="94"/>
      <c r="AO416" s="94"/>
      <c r="AP416" s="94"/>
      <c r="AQ416" s="94"/>
      <c r="AR416" s="94"/>
      <c r="AS416" s="94"/>
      <c r="AT416" s="94"/>
      <c r="AU416" s="94"/>
      <c r="AV416" s="94"/>
      <c r="AW416" s="94"/>
      <c r="AX416" s="94"/>
      <c r="AY416" s="94"/>
      <c r="AZ416" s="94"/>
      <c r="BA416" s="94"/>
      <c r="BB416" s="94"/>
      <c r="BC416" s="94"/>
      <c r="BD416" s="94"/>
      <c r="BE416" s="94"/>
      <c r="BF416" s="94"/>
      <c r="BG416" s="94"/>
      <c r="BH416" s="94"/>
      <c r="BI416" s="94"/>
      <c r="BJ416" s="94"/>
      <c r="BK416" s="94"/>
      <c r="BL416" s="94"/>
      <c r="BM416" s="94"/>
      <c r="BN416" s="94"/>
      <c r="BO416" s="94"/>
      <c r="BP416" s="94"/>
      <c r="BQ416" s="94"/>
      <c r="BR416" s="94"/>
      <c r="BS416" s="94"/>
      <c r="BT416" s="94"/>
      <c r="BU416" s="94"/>
      <c r="BV416" s="94"/>
      <c r="BW416" s="94"/>
      <c r="BX416" s="94"/>
      <c r="BY416" s="94"/>
      <c r="BZ416" s="94"/>
      <c r="CA416" s="94"/>
      <c r="CB416" s="94"/>
      <c r="CC416" s="9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</row>
    <row r="417" spans="1:191" ht="15.75" x14ac:dyDescent="0.2">
      <c r="A417" s="177"/>
      <c r="B417" s="178"/>
      <c r="C417" s="178"/>
      <c r="D417" s="178"/>
      <c r="E417" s="178"/>
      <c r="F417" s="179"/>
      <c r="G417" s="127" t="s">
        <v>327</v>
      </c>
      <c r="H417" s="63"/>
      <c r="I417" s="63"/>
      <c r="J417" s="63"/>
      <c r="K417" s="115">
        <f t="shared" si="373"/>
        <v>0</v>
      </c>
      <c r="L417" s="311"/>
      <c r="M417" s="115">
        <f t="shared" si="373"/>
        <v>0</v>
      </c>
      <c r="N417" s="63"/>
      <c r="O417" s="115">
        <f t="shared" si="373"/>
        <v>0</v>
      </c>
      <c r="P417" s="63"/>
      <c r="Q417" s="115">
        <f t="shared" si="373"/>
        <v>0</v>
      </c>
      <c r="R417" s="52"/>
      <c r="S417" s="115">
        <f t="shared" si="373"/>
        <v>0</v>
      </c>
      <c r="T417" s="65"/>
      <c r="U417" s="115">
        <f t="shared" si="373"/>
        <v>0</v>
      </c>
      <c r="V417" s="52"/>
      <c r="W417" s="115">
        <f t="shared" si="373"/>
        <v>0</v>
      </c>
      <c r="X417" s="52"/>
      <c r="Y417" s="115">
        <f t="shared" si="373"/>
        <v>0</v>
      </c>
      <c r="Z417" s="52"/>
      <c r="AA417" s="115">
        <f t="shared" si="374"/>
        <v>0</v>
      </c>
      <c r="AB417" s="52"/>
      <c r="AC417" s="115">
        <f t="shared" si="374"/>
        <v>0</v>
      </c>
      <c r="AD417" s="52"/>
      <c r="AE417" s="115">
        <f t="shared" si="375"/>
        <v>0</v>
      </c>
      <c r="AF417" s="52"/>
      <c r="AG417" s="94"/>
      <c r="AH417" s="94"/>
      <c r="AI417" s="94"/>
      <c r="AJ417" s="94"/>
      <c r="AK417" s="94"/>
      <c r="AL417" s="94"/>
      <c r="AM417" s="94"/>
      <c r="AN417" s="94"/>
      <c r="AO417" s="94"/>
      <c r="AP417" s="94"/>
      <c r="AQ417" s="94"/>
      <c r="AR417" s="94"/>
      <c r="AS417" s="94"/>
      <c r="AT417" s="94"/>
      <c r="AU417" s="94"/>
      <c r="AV417" s="94"/>
      <c r="AW417" s="94"/>
      <c r="AX417" s="94"/>
      <c r="AY417" s="94"/>
      <c r="AZ417" s="94"/>
      <c r="BA417" s="94"/>
      <c r="BB417" s="94"/>
      <c r="BC417" s="94"/>
      <c r="BD417" s="94"/>
      <c r="BE417" s="94"/>
      <c r="BF417" s="94"/>
      <c r="BG417" s="94"/>
      <c r="BH417" s="94"/>
      <c r="BI417" s="94"/>
      <c r="BJ417" s="94"/>
      <c r="BK417" s="94"/>
      <c r="BL417" s="94"/>
      <c r="BM417" s="94"/>
      <c r="BN417" s="94"/>
      <c r="BO417" s="94"/>
      <c r="BP417" s="94"/>
      <c r="BQ417" s="94"/>
      <c r="BR417" s="94"/>
      <c r="BS417" s="94"/>
      <c r="BT417" s="94"/>
      <c r="BU417" s="94"/>
      <c r="BV417" s="94"/>
      <c r="BW417" s="94"/>
      <c r="BX417" s="94"/>
      <c r="BY417" s="94"/>
      <c r="BZ417" s="94"/>
      <c r="CA417" s="94"/>
      <c r="CB417" s="94"/>
      <c r="CC417" s="9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</row>
    <row r="418" spans="1:191" ht="30" x14ac:dyDescent="0.2">
      <c r="A418" s="177"/>
      <c r="B418" s="178"/>
      <c r="C418" s="178"/>
      <c r="D418" s="178"/>
      <c r="E418" s="178"/>
      <c r="F418" s="179"/>
      <c r="G418" s="160" t="s">
        <v>371</v>
      </c>
      <c r="H418" s="63">
        <v>0</v>
      </c>
      <c r="I418" s="63">
        <v>108100</v>
      </c>
      <c r="J418" s="63">
        <v>26430</v>
      </c>
      <c r="K418" s="129">
        <f t="shared" si="373"/>
        <v>134530</v>
      </c>
      <c r="L418" s="311"/>
      <c r="M418" s="115">
        <f t="shared" si="373"/>
        <v>134530</v>
      </c>
      <c r="N418" s="63"/>
      <c r="O418" s="115">
        <f t="shared" si="373"/>
        <v>134530</v>
      </c>
      <c r="P418" s="63"/>
      <c r="Q418" s="115">
        <f t="shared" si="373"/>
        <v>134530</v>
      </c>
      <c r="R418" s="52"/>
      <c r="S418" s="115">
        <f t="shared" si="373"/>
        <v>134530</v>
      </c>
      <c r="T418" s="65"/>
      <c r="U418" s="115">
        <f t="shared" si="373"/>
        <v>134530</v>
      </c>
      <c r="V418" s="52"/>
      <c r="W418" s="115">
        <f t="shared" si="373"/>
        <v>134530</v>
      </c>
      <c r="X418" s="52"/>
      <c r="Y418" s="115">
        <f t="shared" si="373"/>
        <v>134530</v>
      </c>
      <c r="Z418" s="52"/>
      <c r="AA418" s="115">
        <f t="shared" si="374"/>
        <v>134530</v>
      </c>
      <c r="AB418" s="52"/>
      <c r="AC418" s="115">
        <f t="shared" si="374"/>
        <v>134530</v>
      </c>
      <c r="AD418" s="52"/>
      <c r="AE418" s="115">
        <f t="shared" si="375"/>
        <v>134530</v>
      </c>
      <c r="AF418" s="52"/>
      <c r="AG418" s="94"/>
      <c r="AH418" s="94"/>
      <c r="AI418" s="94"/>
      <c r="AJ418" s="94"/>
      <c r="AK418" s="94"/>
      <c r="AL418" s="94"/>
      <c r="AM418" s="94"/>
      <c r="AN418" s="94"/>
      <c r="AO418" s="94"/>
      <c r="AP418" s="94"/>
      <c r="AQ418" s="94"/>
      <c r="AR418" s="94"/>
      <c r="AS418" s="94"/>
      <c r="AT418" s="94"/>
      <c r="AU418" s="94"/>
      <c r="AV418" s="94"/>
      <c r="AW418" s="94"/>
      <c r="AX418" s="94"/>
      <c r="AY418" s="94"/>
      <c r="AZ418" s="94"/>
      <c r="BA418" s="94"/>
      <c r="BB418" s="94"/>
      <c r="BC418" s="94"/>
      <c r="BD418" s="94"/>
      <c r="BE418" s="94"/>
      <c r="BF418" s="94"/>
      <c r="BG418" s="94"/>
      <c r="BH418" s="94"/>
      <c r="BI418" s="94"/>
      <c r="BJ418" s="94"/>
      <c r="BK418" s="94"/>
      <c r="BL418" s="94"/>
      <c r="BM418" s="94"/>
      <c r="BN418" s="94"/>
      <c r="BO418" s="94"/>
      <c r="BP418" s="94"/>
      <c r="BQ418" s="94"/>
      <c r="BR418" s="94"/>
      <c r="BS418" s="94"/>
      <c r="BT418" s="94"/>
      <c r="BU418" s="94"/>
      <c r="BV418" s="94"/>
      <c r="BW418" s="94"/>
      <c r="BX418" s="94"/>
      <c r="BY418" s="94"/>
      <c r="BZ418" s="94"/>
      <c r="CA418" s="94"/>
      <c r="CB418" s="94"/>
      <c r="CC418" s="9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</row>
    <row r="419" spans="1:191" ht="15.75" x14ac:dyDescent="0.2">
      <c r="A419" s="177"/>
      <c r="B419" s="178"/>
      <c r="C419" s="178"/>
      <c r="D419" s="178"/>
      <c r="E419" s="178"/>
      <c r="F419" s="179"/>
      <c r="G419" s="160" t="s">
        <v>328</v>
      </c>
      <c r="H419" s="63"/>
      <c r="I419" s="63"/>
      <c r="J419" s="63"/>
      <c r="K419" s="115">
        <f t="shared" si="373"/>
        <v>0</v>
      </c>
      <c r="L419" s="311"/>
      <c r="M419" s="115">
        <f t="shared" si="373"/>
        <v>0</v>
      </c>
      <c r="N419" s="63"/>
      <c r="O419" s="115">
        <f t="shared" si="373"/>
        <v>0</v>
      </c>
      <c r="P419" s="63"/>
      <c r="Q419" s="115">
        <f t="shared" si="373"/>
        <v>0</v>
      </c>
      <c r="R419" s="52"/>
      <c r="S419" s="115">
        <f t="shared" si="373"/>
        <v>0</v>
      </c>
      <c r="T419" s="65"/>
      <c r="U419" s="115">
        <f t="shared" si="373"/>
        <v>0</v>
      </c>
      <c r="V419" s="52"/>
      <c r="W419" s="115">
        <f t="shared" si="373"/>
        <v>0</v>
      </c>
      <c r="X419" s="52"/>
      <c r="Y419" s="115">
        <f t="shared" si="373"/>
        <v>0</v>
      </c>
      <c r="Z419" s="52"/>
      <c r="AA419" s="115">
        <f t="shared" si="374"/>
        <v>0</v>
      </c>
      <c r="AB419" s="52"/>
      <c r="AC419" s="115">
        <f t="shared" si="374"/>
        <v>0</v>
      </c>
      <c r="AD419" s="52"/>
      <c r="AE419" s="115">
        <f t="shared" si="375"/>
        <v>0</v>
      </c>
      <c r="AF419" s="52"/>
      <c r="AG419" s="94"/>
      <c r="AH419" s="94"/>
      <c r="AI419" s="94"/>
      <c r="AJ419" s="94"/>
      <c r="AK419" s="94"/>
      <c r="AL419" s="94"/>
      <c r="AM419" s="94"/>
      <c r="AN419" s="94"/>
      <c r="AO419" s="94"/>
      <c r="AP419" s="94"/>
      <c r="AQ419" s="94"/>
      <c r="AR419" s="94"/>
      <c r="AS419" s="94"/>
      <c r="AT419" s="94"/>
      <c r="AU419" s="94"/>
      <c r="AV419" s="94"/>
      <c r="AW419" s="94"/>
      <c r="AX419" s="94"/>
      <c r="AY419" s="94"/>
      <c r="AZ419" s="94"/>
      <c r="BA419" s="94"/>
      <c r="BB419" s="94"/>
      <c r="BC419" s="94"/>
      <c r="BD419" s="94"/>
      <c r="BE419" s="94"/>
      <c r="BF419" s="94"/>
      <c r="BG419" s="94"/>
      <c r="BH419" s="94"/>
      <c r="BI419" s="94"/>
      <c r="BJ419" s="94"/>
      <c r="BK419" s="94"/>
      <c r="BL419" s="94"/>
      <c r="BM419" s="94"/>
      <c r="BN419" s="94"/>
      <c r="BO419" s="94"/>
      <c r="BP419" s="94"/>
      <c r="BQ419" s="94"/>
      <c r="BR419" s="94"/>
      <c r="BS419" s="94"/>
      <c r="BT419" s="94"/>
      <c r="BU419" s="94"/>
      <c r="BV419" s="94"/>
      <c r="BW419" s="94"/>
      <c r="BX419" s="94"/>
      <c r="BY419" s="94"/>
      <c r="BZ419" s="94"/>
      <c r="CA419" s="94"/>
      <c r="CB419" s="94"/>
      <c r="CC419" s="9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</row>
    <row r="420" spans="1:191" ht="47.25" x14ac:dyDescent="0.25">
      <c r="A420" s="177"/>
      <c r="B420" s="178"/>
      <c r="C420" s="178"/>
      <c r="D420" s="175">
        <v>58</v>
      </c>
      <c r="E420" s="178"/>
      <c r="F420" s="179"/>
      <c r="G420" s="114" t="s">
        <v>225</v>
      </c>
      <c r="H420" s="149">
        <f>+H421+H422</f>
        <v>0</v>
      </c>
      <c r="I420" s="149">
        <f>+I421+I422</f>
        <v>0</v>
      </c>
      <c r="J420" s="149">
        <f t="shared" ref="J420:AE420" si="383">+J421+J422</f>
        <v>0</v>
      </c>
      <c r="K420" s="115">
        <f t="shared" si="373"/>
        <v>0</v>
      </c>
      <c r="L420" s="312">
        <f t="shared" si="383"/>
        <v>0</v>
      </c>
      <c r="M420" s="149">
        <f t="shared" si="383"/>
        <v>0</v>
      </c>
      <c r="N420" s="149">
        <f t="shared" si="383"/>
        <v>0</v>
      </c>
      <c r="O420" s="149">
        <f t="shared" si="383"/>
        <v>0</v>
      </c>
      <c r="P420" s="149">
        <f t="shared" si="383"/>
        <v>0</v>
      </c>
      <c r="Q420" s="149">
        <f t="shared" si="383"/>
        <v>0</v>
      </c>
      <c r="R420" s="149">
        <f t="shared" si="383"/>
        <v>0</v>
      </c>
      <c r="S420" s="149">
        <f t="shared" si="383"/>
        <v>0</v>
      </c>
      <c r="T420" s="149">
        <f t="shared" si="383"/>
        <v>0</v>
      </c>
      <c r="U420" s="149">
        <f t="shared" si="383"/>
        <v>0</v>
      </c>
      <c r="V420" s="149">
        <f t="shared" si="383"/>
        <v>0</v>
      </c>
      <c r="W420" s="149">
        <f t="shared" si="383"/>
        <v>0</v>
      </c>
      <c r="X420" s="149">
        <f t="shared" si="383"/>
        <v>0</v>
      </c>
      <c r="Y420" s="149">
        <f t="shared" si="383"/>
        <v>0</v>
      </c>
      <c r="Z420" s="149">
        <f t="shared" si="383"/>
        <v>0</v>
      </c>
      <c r="AA420" s="149">
        <f t="shared" si="383"/>
        <v>0</v>
      </c>
      <c r="AB420" s="149">
        <f t="shared" si="383"/>
        <v>0</v>
      </c>
      <c r="AC420" s="149">
        <f t="shared" si="383"/>
        <v>0</v>
      </c>
      <c r="AD420" s="149">
        <f t="shared" si="383"/>
        <v>0</v>
      </c>
      <c r="AE420" s="149">
        <f t="shared" si="383"/>
        <v>0</v>
      </c>
      <c r="AF420" s="52"/>
      <c r="AG420" s="94"/>
      <c r="AH420" s="94"/>
      <c r="AI420" s="94"/>
      <c r="AJ420" s="94"/>
      <c r="AK420" s="94"/>
      <c r="AL420" s="94"/>
      <c r="AM420" s="94"/>
      <c r="AN420" s="94"/>
      <c r="AO420" s="94"/>
      <c r="AP420" s="94"/>
      <c r="AQ420" s="94"/>
      <c r="AR420" s="94"/>
      <c r="AS420" s="94"/>
      <c r="AT420" s="94"/>
      <c r="AU420" s="94"/>
      <c r="AV420" s="94"/>
      <c r="AW420" s="94"/>
      <c r="AX420" s="94"/>
      <c r="AY420" s="94"/>
      <c r="AZ420" s="94"/>
      <c r="BA420" s="94"/>
      <c r="BB420" s="94"/>
      <c r="BC420" s="94"/>
      <c r="BD420" s="94"/>
      <c r="BE420" s="94"/>
      <c r="BF420" s="94"/>
      <c r="BG420" s="94"/>
      <c r="BH420" s="94"/>
      <c r="BI420" s="94"/>
      <c r="BJ420" s="94"/>
      <c r="BK420" s="94"/>
      <c r="BL420" s="94"/>
      <c r="BM420" s="94"/>
      <c r="BN420" s="94"/>
      <c r="BO420" s="94"/>
      <c r="BP420" s="94"/>
      <c r="BQ420" s="94"/>
      <c r="BR420" s="94"/>
      <c r="BS420" s="94"/>
      <c r="BT420" s="94"/>
      <c r="BU420" s="94"/>
      <c r="BV420" s="94"/>
      <c r="BW420" s="94"/>
      <c r="BX420" s="94"/>
      <c r="BY420" s="94"/>
      <c r="BZ420" s="94"/>
      <c r="CA420" s="94"/>
      <c r="CB420" s="94"/>
      <c r="CC420" s="9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</row>
    <row r="421" spans="1:191" x14ac:dyDescent="0.2">
      <c r="A421" s="177"/>
      <c r="B421" s="178"/>
      <c r="C421" s="178"/>
      <c r="D421" s="178"/>
      <c r="E421" s="181" t="s">
        <v>78</v>
      </c>
      <c r="F421" s="179"/>
      <c r="G421" s="127" t="s">
        <v>223</v>
      </c>
      <c r="H421" s="63"/>
      <c r="I421" s="63"/>
      <c r="J421" s="63"/>
      <c r="K421" s="62"/>
      <c r="L421" s="311"/>
      <c r="M421" s="129"/>
      <c r="N421" s="63"/>
      <c r="O421" s="52"/>
      <c r="P421" s="63"/>
      <c r="Q421" s="52"/>
      <c r="R421" s="52"/>
      <c r="S421" s="52"/>
      <c r="T421" s="65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182"/>
      <c r="AF421" s="52"/>
      <c r="AG421" s="94"/>
      <c r="AH421" s="94"/>
      <c r="AI421" s="94"/>
      <c r="AJ421" s="94"/>
      <c r="AK421" s="94"/>
      <c r="AL421" s="94"/>
      <c r="AM421" s="94"/>
      <c r="AN421" s="94"/>
      <c r="AO421" s="94"/>
      <c r="AP421" s="94"/>
      <c r="AQ421" s="94"/>
      <c r="AR421" s="94"/>
      <c r="AS421" s="94"/>
      <c r="AT421" s="94"/>
      <c r="AU421" s="94"/>
      <c r="AV421" s="94"/>
      <c r="AW421" s="94"/>
      <c r="AX421" s="94"/>
      <c r="AY421" s="94"/>
      <c r="AZ421" s="94"/>
      <c r="BA421" s="94"/>
      <c r="BB421" s="94"/>
      <c r="BC421" s="94"/>
      <c r="BD421" s="94"/>
      <c r="BE421" s="94"/>
      <c r="BF421" s="94"/>
      <c r="BG421" s="94"/>
      <c r="BH421" s="94"/>
      <c r="BI421" s="94"/>
      <c r="BJ421" s="94"/>
      <c r="BK421" s="94"/>
      <c r="BL421" s="94"/>
      <c r="BM421" s="94"/>
      <c r="BN421" s="94"/>
      <c r="BO421" s="94"/>
      <c r="BP421" s="94"/>
      <c r="BQ421" s="94"/>
      <c r="BR421" s="94"/>
      <c r="BS421" s="94"/>
      <c r="BT421" s="94"/>
      <c r="BU421" s="94"/>
      <c r="BV421" s="94"/>
      <c r="BW421" s="94"/>
      <c r="BX421" s="94"/>
      <c r="BY421" s="94"/>
      <c r="BZ421" s="94"/>
      <c r="CA421" s="94"/>
      <c r="CB421" s="94"/>
      <c r="CC421" s="9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</row>
    <row r="422" spans="1:191" x14ac:dyDescent="0.2">
      <c r="A422" s="177"/>
      <c r="B422" s="178"/>
      <c r="C422" s="178"/>
      <c r="D422" s="178"/>
      <c r="E422" s="178"/>
      <c r="F422" s="179"/>
      <c r="G422" s="160"/>
      <c r="H422" s="63"/>
      <c r="I422" s="63"/>
      <c r="J422" s="63"/>
      <c r="K422" s="62"/>
      <c r="L422" s="311"/>
      <c r="M422" s="129"/>
      <c r="N422" s="63"/>
      <c r="O422" s="52"/>
      <c r="P422" s="63"/>
      <c r="Q422" s="52"/>
      <c r="R422" s="52"/>
      <c r="S422" s="52"/>
      <c r="T422" s="65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182"/>
      <c r="AF422" s="52"/>
      <c r="AG422" s="94"/>
      <c r="AH422" s="94"/>
      <c r="AI422" s="94"/>
      <c r="AJ422" s="94"/>
      <c r="AK422" s="94"/>
      <c r="AL422" s="94"/>
      <c r="AM422" s="94"/>
      <c r="AN422" s="94"/>
      <c r="AO422" s="94"/>
      <c r="AP422" s="94"/>
      <c r="AQ422" s="94"/>
      <c r="AR422" s="94"/>
      <c r="AS422" s="94"/>
      <c r="AT422" s="94"/>
      <c r="AU422" s="94"/>
      <c r="AV422" s="94"/>
      <c r="AW422" s="94"/>
      <c r="AX422" s="94"/>
      <c r="AY422" s="94"/>
      <c r="AZ422" s="94"/>
      <c r="BA422" s="94"/>
      <c r="BB422" s="94"/>
      <c r="BC422" s="94"/>
      <c r="BD422" s="94"/>
      <c r="BE422" s="94"/>
      <c r="BF422" s="94"/>
      <c r="BG422" s="94"/>
      <c r="BH422" s="94"/>
      <c r="BI422" s="94"/>
      <c r="BJ422" s="94"/>
      <c r="BK422" s="94"/>
      <c r="BL422" s="94"/>
      <c r="BM422" s="94"/>
      <c r="BN422" s="94"/>
      <c r="BO422" s="94"/>
      <c r="BP422" s="94"/>
      <c r="BQ422" s="94"/>
      <c r="BR422" s="94"/>
      <c r="BS422" s="94"/>
      <c r="BT422" s="94"/>
      <c r="BU422" s="94"/>
      <c r="BV422" s="94"/>
      <c r="BW422" s="94"/>
      <c r="BX422" s="94"/>
      <c r="BY422" s="94"/>
      <c r="BZ422" s="94"/>
      <c r="CA422" s="94"/>
      <c r="CB422" s="94"/>
      <c r="CC422" s="9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</row>
    <row r="423" spans="1:191" ht="15.75" x14ac:dyDescent="0.2">
      <c r="A423" s="40"/>
      <c r="B423" s="41"/>
      <c r="C423" s="41"/>
      <c r="D423" s="41">
        <v>79</v>
      </c>
      <c r="E423" s="41"/>
      <c r="F423" s="42"/>
      <c r="G423" s="124" t="s">
        <v>329</v>
      </c>
      <c r="H423" s="146">
        <f t="shared" ref="H423:O423" si="384">H424</f>
        <v>0</v>
      </c>
      <c r="I423" s="115">
        <f t="shared" si="384"/>
        <v>0</v>
      </c>
      <c r="J423" s="146">
        <f>J424</f>
        <v>0</v>
      </c>
      <c r="K423" s="115">
        <f t="shared" si="384"/>
        <v>0</v>
      </c>
      <c r="L423" s="310">
        <f>L424</f>
        <v>0</v>
      </c>
      <c r="M423" s="115">
        <f t="shared" si="384"/>
        <v>0</v>
      </c>
      <c r="N423" s="146">
        <f>N424</f>
        <v>0</v>
      </c>
      <c r="O423" s="115">
        <f t="shared" si="384"/>
        <v>0</v>
      </c>
      <c r="P423" s="115">
        <f>P424</f>
        <v>0</v>
      </c>
      <c r="Q423" s="115">
        <f t="shared" ref="Q423:AE423" si="385">Q424</f>
        <v>0</v>
      </c>
      <c r="R423" s="115">
        <f t="shared" si="385"/>
        <v>0</v>
      </c>
      <c r="S423" s="115">
        <f t="shared" si="385"/>
        <v>0</v>
      </c>
      <c r="T423" s="115">
        <f t="shared" si="385"/>
        <v>0</v>
      </c>
      <c r="U423" s="115">
        <f t="shared" si="385"/>
        <v>0</v>
      </c>
      <c r="V423" s="115">
        <f>V424</f>
        <v>0</v>
      </c>
      <c r="W423" s="115">
        <f t="shared" si="385"/>
        <v>0</v>
      </c>
      <c r="X423" s="115">
        <f>X424</f>
        <v>0</v>
      </c>
      <c r="Y423" s="115">
        <f t="shared" si="385"/>
        <v>0</v>
      </c>
      <c r="Z423" s="115">
        <f>Z424</f>
        <v>0</v>
      </c>
      <c r="AA423" s="115">
        <f t="shared" si="385"/>
        <v>0</v>
      </c>
      <c r="AB423" s="115">
        <f>AB424</f>
        <v>0</v>
      </c>
      <c r="AC423" s="115">
        <f t="shared" si="385"/>
        <v>0</v>
      </c>
      <c r="AD423" s="115">
        <f>AD424</f>
        <v>0</v>
      </c>
      <c r="AE423" s="116">
        <f t="shared" si="385"/>
        <v>0</v>
      </c>
      <c r="AF423" s="115">
        <f>AF424</f>
        <v>0</v>
      </c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</row>
    <row r="424" spans="1:191" ht="15.75" x14ac:dyDescent="0.2">
      <c r="A424" s="40"/>
      <c r="B424" s="41"/>
      <c r="C424" s="41"/>
      <c r="D424" s="41">
        <v>80</v>
      </c>
      <c r="E424" s="41"/>
      <c r="F424" s="42"/>
      <c r="G424" s="124" t="s">
        <v>330</v>
      </c>
      <c r="H424" s="146">
        <f t="shared" ref="H424" si="386">H425+H426</f>
        <v>0</v>
      </c>
      <c r="I424" s="115">
        <f t="shared" ref="I424:O424" si="387">I425+I426</f>
        <v>0</v>
      </c>
      <c r="J424" s="146">
        <f>J425+J426</f>
        <v>0</v>
      </c>
      <c r="K424" s="115">
        <f t="shared" si="387"/>
        <v>0</v>
      </c>
      <c r="L424" s="310">
        <f>L425+L426</f>
        <v>0</v>
      </c>
      <c r="M424" s="115">
        <f t="shared" si="387"/>
        <v>0</v>
      </c>
      <c r="N424" s="146">
        <f>N425+N426</f>
        <v>0</v>
      </c>
      <c r="O424" s="115">
        <f t="shared" si="387"/>
        <v>0</v>
      </c>
      <c r="P424" s="115">
        <f>P425+P426</f>
        <v>0</v>
      </c>
      <c r="Q424" s="115">
        <f t="shared" ref="Q424:AE424" si="388">Q425+Q426</f>
        <v>0</v>
      </c>
      <c r="R424" s="115">
        <f t="shared" si="388"/>
        <v>0</v>
      </c>
      <c r="S424" s="115">
        <f t="shared" si="388"/>
        <v>0</v>
      </c>
      <c r="T424" s="115">
        <f t="shared" si="388"/>
        <v>0</v>
      </c>
      <c r="U424" s="115">
        <f t="shared" si="388"/>
        <v>0</v>
      </c>
      <c r="V424" s="115">
        <f>V425+V426</f>
        <v>0</v>
      </c>
      <c r="W424" s="115">
        <f t="shared" si="388"/>
        <v>0</v>
      </c>
      <c r="X424" s="115">
        <f>X425+X426</f>
        <v>0</v>
      </c>
      <c r="Y424" s="115">
        <f t="shared" si="388"/>
        <v>0</v>
      </c>
      <c r="Z424" s="115">
        <f>Z425+Z426</f>
        <v>0</v>
      </c>
      <c r="AA424" s="115">
        <f t="shared" si="388"/>
        <v>0</v>
      </c>
      <c r="AB424" s="115">
        <f>AB425+AB426</f>
        <v>0</v>
      </c>
      <c r="AC424" s="115">
        <f t="shared" si="388"/>
        <v>0</v>
      </c>
      <c r="AD424" s="115">
        <f>AD425+AD426</f>
        <v>0</v>
      </c>
      <c r="AE424" s="116">
        <f t="shared" si="388"/>
        <v>0</v>
      </c>
      <c r="AF424" s="115">
        <f>AF425+AF426</f>
        <v>0</v>
      </c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  <c r="DV424" s="7"/>
      <c r="DW424" s="7"/>
      <c r="DX424" s="7"/>
      <c r="DY424" s="7"/>
      <c r="DZ424" s="7"/>
      <c r="EA424" s="7"/>
      <c r="EB424" s="7"/>
      <c r="EC424" s="7"/>
      <c r="ED424" s="7"/>
      <c r="EE424" s="7"/>
      <c r="EF424" s="7"/>
      <c r="EG424" s="7"/>
      <c r="EH424" s="7"/>
      <c r="EI424" s="7"/>
      <c r="EJ424" s="7"/>
      <c r="EK424" s="7"/>
      <c r="EL424" s="7"/>
      <c r="EM424" s="7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</row>
    <row r="425" spans="1:191" x14ac:dyDescent="0.2">
      <c r="A425" s="59"/>
      <c r="B425" s="60"/>
      <c r="C425" s="60"/>
      <c r="D425" s="60"/>
      <c r="E425" s="60" t="s">
        <v>24</v>
      </c>
      <c r="F425" s="61"/>
      <c r="G425" s="127" t="s">
        <v>331</v>
      </c>
      <c r="H425" s="63"/>
      <c r="I425" s="145"/>
      <c r="J425" s="63"/>
      <c r="K425" s="62">
        <f>I425+J425</f>
        <v>0</v>
      </c>
      <c r="L425" s="313"/>
      <c r="M425" s="129">
        <f>K425+L425</f>
        <v>0</v>
      </c>
      <c r="N425" s="63"/>
      <c r="O425" s="74">
        <f>M425+N425</f>
        <v>0</v>
      </c>
      <c r="P425" s="145"/>
      <c r="Q425" s="74">
        <f>O425+P425</f>
        <v>0</v>
      </c>
      <c r="R425" s="74"/>
      <c r="S425" s="74">
        <f>R425+Q425</f>
        <v>0</v>
      </c>
      <c r="T425" s="74"/>
      <c r="U425" s="74">
        <f>S425+T425</f>
        <v>0</v>
      </c>
      <c r="V425" s="74"/>
      <c r="W425" s="74">
        <f>U425+V425</f>
        <v>0</v>
      </c>
      <c r="X425" s="74"/>
      <c r="Y425" s="74">
        <f>W425+X425</f>
        <v>0</v>
      </c>
      <c r="Z425" s="74"/>
      <c r="AA425" s="74">
        <f>Y425+Z425</f>
        <v>0</v>
      </c>
      <c r="AB425" s="52"/>
      <c r="AC425" s="74">
        <f>AA425+AB425</f>
        <v>0</v>
      </c>
      <c r="AD425" s="74"/>
      <c r="AE425" s="130">
        <f>AC425+AD425</f>
        <v>0</v>
      </c>
      <c r="AF425" s="7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  <c r="DV425" s="7"/>
      <c r="DW425" s="7"/>
      <c r="DX425" s="7"/>
      <c r="DY425" s="7"/>
      <c r="DZ425" s="7"/>
      <c r="EA425" s="7"/>
      <c r="EB425" s="7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</row>
    <row r="426" spans="1:191" ht="30" x14ac:dyDescent="0.2">
      <c r="A426" s="59"/>
      <c r="B426" s="60"/>
      <c r="C426" s="60"/>
      <c r="D426" s="60"/>
      <c r="E426" s="60" t="s">
        <v>147</v>
      </c>
      <c r="F426" s="61"/>
      <c r="G426" s="127" t="s">
        <v>332</v>
      </c>
      <c r="H426" s="63"/>
      <c r="I426" s="145"/>
      <c r="J426" s="63"/>
      <c r="K426" s="62">
        <f>I426+J426</f>
        <v>0</v>
      </c>
      <c r="L426" s="313"/>
      <c r="M426" s="129">
        <f>K426+L426</f>
        <v>0</v>
      </c>
      <c r="N426" s="63"/>
      <c r="O426" s="74">
        <f>M426+N426</f>
        <v>0</v>
      </c>
      <c r="P426" s="145"/>
      <c r="Q426" s="74">
        <f>O426+P426</f>
        <v>0</v>
      </c>
      <c r="R426" s="74"/>
      <c r="S426" s="74">
        <f>R426+Q426</f>
        <v>0</v>
      </c>
      <c r="T426" s="74"/>
      <c r="U426" s="74">
        <f>S426+T426</f>
        <v>0</v>
      </c>
      <c r="V426" s="74"/>
      <c r="W426" s="74">
        <f>U426+V426</f>
        <v>0</v>
      </c>
      <c r="X426" s="74"/>
      <c r="Y426" s="74">
        <f>W426+X426</f>
        <v>0</v>
      </c>
      <c r="Z426" s="74"/>
      <c r="AA426" s="74">
        <f>Y426+Z426</f>
        <v>0</v>
      </c>
      <c r="AB426" s="52"/>
      <c r="AC426" s="74">
        <f>AA426+AB426</f>
        <v>0</v>
      </c>
      <c r="AD426" s="74"/>
      <c r="AE426" s="130">
        <f>AC426+AD426</f>
        <v>0</v>
      </c>
      <c r="AF426" s="7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  <c r="DV426" s="7"/>
      <c r="DW426" s="7"/>
      <c r="DX426" s="7"/>
      <c r="DY426" s="7"/>
      <c r="DZ426" s="7"/>
      <c r="EA426" s="7"/>
      <c r="EB426" s="7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</row>
    <row r="427" spans="1:191" x14ac:dyDescent="0.2">
      <c r="A427" s="59"/>
      <c r="B427" s="60"/>
      <c r="C427" s="60"/>
      <c r="D427" s="60">
        <v>85</v>
      </c>
      <c r="E427" s="60"/>
      <c r="F427" s="61"/>
      <c r="G427" s="127" t="s">
        <v>114</v>
      </c>
      <c r="H427" s="63"/>
      <c r="I427" s="63">
        <v>-14715</v>
      </c>
      <c r="J427" s="63">
        <v>-2184</v>
      </c>
      <c r="K427" s="62">
        <f>I427+J427</f>
        <v>-16899</v>
      </c>
      <c r="L427" s="311"/>
      <c r="M427" s="129">
        <f>K427+L427</f>
        <v>-16899</v>
      </c>
      <c r="N427" s="63"/>
      <c r="O427" s="74">
        <f>M427+N427</f>
        <v>-16899</v>
      </c>
      <c r="P427" s="63"/>
      <c r="Q427" s="74">
        <f>O427+P427</f>
        <v>-16899</v>
      </c>
      <c r="R427" s="74"/>
      <c r="S427" s="74">
        <f>R427+Q427</f>
        <v>-16899</v>
      </c>
      <c r="T427" s="74"/>
      <c r="U427" s="74">
        <f>S427+T427</f>
        <v>-16899</v>
      </c>
      <c r="V427" s="74"/>
      <c r="W427" s="74">
        <f>U427+V427</f>
        <v>-16899</v>
      </c>
      <c r="X427" s="74"/>
      <c r="Y427" s="74">
        <f>W427+X427</f>
        <v>-16899</v>
      </c>
      <c r="Z427" s="74"/>
      <c r="AA427" s="74">
        <f>Y427+Z427</f>
        <v>-16899</v>
      </c>
      <c r="AB427" s="52"/>
      <c r="AC427" s="74">
        <f>AA427+AB427</f>
        <v>-16899</v>
      </c>
      <c r="AD427" s="74"/>
      <c r="AE427" s="130">
        <f>AC427+AD427</f>
        <v>-16899</v>
      </c>
      <c r="AF427" s="7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  <c r="DV427" s="7"/>
      <c r="DW427" s="7"/>
      <c r="DX427" s="7"/>
      <c r="DY427" s="7"/>
      <c r="DZ427" s="7"/>
      <c r="EA427" s="7"/>
      <c r="EB427" s="7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</row>
    <row r="428" spans="1:191" x14ac:dyDescent="0.2">
      <c r="A428" s="59"/>
      <c r="B428" s="60"/>
      <c r="C428" s="60"/>
      <c r="D428" s="60"/>
      <c r="E428" s="60"/>
      <c r="F428" s="61"/>
      <c r="G428" s="127" t="s">
        <v>185</v>
      </c>
      <c r="H428" s="277"/>
      <c r="I428" s="144"/>
      <c r="J428" s="62"/>
      <c r="K428" s="62"/>
      <c r="L428" s="303"/>
      <c r="M428" s="129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>
        <f>Y428+Z428</f>
        <v>0</v>
      </c>
      <c r="AB428" s="52"/>
      <c r="AC428" s="74">
        <f>AA428+AB428</f>
        <v>0</v>
      </c>
      <c r="AD428" s="74"/>
      <c r="AE428" s="130">
        <f>AC428+AD428</f>
        <v>0</v>
      </c>
      <c r="AF428" s="7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  <c r="DV428" s="7"/>
      <c r="DW428" s="7"/>
      <c r="DX428" s="7"/>
      <c r="DY428" s="7"/>
      <c r="DZ428" s="7"/>
      <c r="EA428" s="7"/>
      <c r="EB428" s="7"/>
      <c r="EC428" s="7"/>
      <c r="ED428" s="7"/>
      <c r="EE428" s="7"/>
      <c r="EF428" s="7"/>
      <c r="EG428" s="7"/>
      <c r="EH428" s="7"/>
      <c r="EI428" s="7"/>
      <c r="EJ428" s="7"/>
      <c r="EK428" s="7"/>
      <c r="EL428" s="7"/>
      <c r="EM428" s="7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</row>
    <row r="429" spans="1:191" ht="15.75" x14ac:dyDescent="0.2">
      <c r="A429" s="40" t="s">
        <v>284</v>
      </c>
      <c r="B429" s="41" t="s">
        <v>35</v>
      </c>
      <c r="C429" s="41"/>
      <c r="D429" s="41"/>
      <c r="E429" s="41"/>
      <c r="F429" s="42"/>
      <c r="G429" s="114" t="s">
        <v>333</v>
      </c>
      <c r="H429" s="270">
        <f t="shared" ref="H429" si="389">SUM(H430:H432)</f>
        <v>1968000</v>
      </c>
      <c r="I429" s="113">
        <f t="shared" ref="I429:AE429" si="390">SUM(I430:I432)</f>
        <v>1443771</v>
      </c>
      <c r="J429" s="115">
        <f t="shared" si="390"/>
        <v>324364</v>
      </c>
      <c r="K429" s="115">
        <f t="shared" si="390"/>
        <v>1768135</v>
      </c>
      <c r="L429" s="310">
        <f t="shared" si="390"/>
        <v>92.661998958875586</v>
      </c>
      <c r="M429" s="115">
        <f t="shared" si="390"/>
        <v>199865</v>
      </c>
      <c r="N429" s="115">
        <f t="shared" si="390"/>
        <v>0</v>
      </c>
      <c r="O429" s="115" t="e">
        <f t="shared" si="390"/>
        <v>#DIV/0!</v>
      </c>
      <c r="P429" s="115">
        <f t="shared" si="390"/>
        <v>0</v>
      </c>
      <c r="Q429" s="115" t="e">
        <f t="shared" si="390"/>
        <v>#DIV/0!</v>
      </c>
      <c r="R429" s="115">
        <f t="shared" si="390"/>
        <v>0</v>
      </c>
      <c r="S429" s="115" t="e">
        <f t="shared" si="390"/>
        <v>#DIV/0!</v>
      </c>
      <c r="T429" s="115">
        <f t="shared" si="390"/>
        <v>0</v>
      </c>
      <c r="U429" s="115" t="e">
        <f t="shared" si="390"/>
        <v>#DIV/0!</v>
      </c>
      <c r="V429" s="115">
        <f>SUM(V430:V432)</f>
        <v>0</v>
      </c>
      <c r="W429" s="115" t="e">
        <f t="shared" si="390"/>
        <v>#DIV/0!</v>
      </c>
      <c r="X429" s="115">
        <f>SUM(X430:X432)</f>
        <v>0</v>
      </c>
      <c r="Y429" s="115" t="e">
        <f t="shared" si="390"/>
        <v>#DIV/0!</v>
      </c>
      <c r="Z429" s="115">
        <f>SUM(Z430:Z432)</f>
        <v>0</v>
      </c>
      <c r="AA429" s="115" t="e">
        <f t="shared" si="390"/>
        <v>#DIV/0!</v>
      </c>
      <c r="AB429" s="115">
        <f>SUM(AB430:AB432)</f>
        <v>0</v>
      </c>
      <c r="AC429" s="115" t="e">
        <f t="shared" si="390"/>
        <v>#DIV/0!</v>
      </c>
      <c r="AD429" s="115">
        <f>SUM(AD430:AD432)</f>
        <v>0</v>
      </c>
      <c r="AE429" s="116" t="e">
        <f t="shared" si="390"/>
        <v>#DIV/0!</v>
      </c>
      <c r="AF429" s="115" t="e">
        <f>SUM(AF430:AF432)</f>
        <v>#REF!</v>
      </c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</row>
    <row r="430" spans="1:191" ht="18" customHeight="1" x14ac:dyDescent="0.2">
      <c r="A430" s="40"/>
      <c r="B430" s="41"/>
      <c r="C430" s="41" t="s">
        <v>24</v>
      </c>
      <c r="D430" s="41"/>
      <c r="E430" s="41"/>
      <c r="F430" s="42"/>
      <c r="G430" s="114" t="s">
        <v>334</v>
      </c>
      <c r="H430" s="270">
        <f t="shared" ref="H430" si="391">H372+H378</f>
        <v>18000</v>
      </c>
      <c r="I430" s="113">
        <f t="shared" ref="I430:AF430" si="392">I372+I378</f>
        <v>4997</v>
      </c>
      <c r="J430" s="115">
        <f t="shared" si="392"/>
        <v>0</v>
      </c>
      <c r="K430" s="115">
        <f t="shared" si="392"/>
        <v>4997</v>
      </c>
      <c r="L430" s="310">
        <f t="shared" si="392"/>
        <v>0</v>
      </c>
      <c r="M430" s="115">
        <f t="shared" si="392"/>
        <v>3</v>
      </c>
      <c r="N430" s="115">
        <f t="shared" si="392"/>
        <v>0</v>
      </c>
      <c r="O430" s="115">
        <f t="shared" si="392"/>
        <v>3</v>
      </c>
      <c r="P430" s="115">
        <f t="shared" si="392"/>
        <v>0</v>
      </c>
      <c r="Q430" s="115">
        <f t="shared" si="392"/>
        <v>3</v>
      </c>
      <c r="R430" s="115">
        <f t="shared" si="392"/>
        <v>0</v>
      </c>
      <c r="S430" s="115">
        <f t="shared" si="392"/>
        <v>3</v>
      </c>
      <c r="T430" s="115">
        <f t="shared" si="392"/>
        <v>0</v>
      </c>
      <c r="U430" s="115">
        <f t="shared" si="392"/>
        <v>3</v>
      </c>
      <c r="V430" s="115">
        <f t="shared" si="392"/>
        <v>0</v>
      </c>
      <c r="W430" s="115">
        <f t="shared" si="392"/>
        <v>3</v>
      </c>
      <c r="X430" s="115">
        <f t="shared" si="392"/>
        <v>0</v>
      </c>
      <c r="Y430" s="115">
        <f t="shared" si="392"/>
        <v>3</v>
      </c>
      <c r="Z430" s="115">
        <f t="shared" si="392"/>
        <v>0</v>
      </c>
      <c r="AA430" s="115">
        <f t="shared" si="392"/>
        <v>3</v>
      </c>
      <c r="AB430" s="115">
        <f t="shared" si="392"/>
        <v>0</v>
      </c>
      <c r="AC430" s="115">
        <f t="shared" si="392"/>
        <v>3</v>
      </c>
      <c r="AD430" s="115">
        <f t="shared" si="392"/>
        <v>0</v>
      </c>
      <c r="AE430" s="116">
        <f t="shared" si="392"/>
        <v>3</v>
      </c>
      <c r="AF430" s="115">
        <f t="shared" si="392"/>
        <v>62000</v>
      </c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  <c r="DV430" s="7"/>
      <c r="DW430" s="7"/>
      <c r="DX430" s="7"/>
      <c r="DY430" s="7"/>
      <c r="DZ430" s="7"/>
      <c r="EA430" s="7"/>
      <c r="EB430" s="7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</row>
    <row r="431" spans="1:191" ht="15.75" x14ac:dyDescent="0.2">
      <c r="A431" s="40"/>
      <c r="B431" s="41"/>
      <c r="C431" s="41" t="s">
        <v>172</v>
      </c>
      <c r="D431" s="41"/>
      <c r="E431" s="41"/>
      <c r="F431" s="42"/>
      <c r="G431" s="114" t="s">
        <v>335</v>
      </c>
      <c r="H431" s="270">
        <f t="shared" ref="H431" si="393">H375+H394</f>
        <v>1950000</v>
      </c>
      <c r="I431" s="113">
        <f t="shared" ref="I431:AF431" si="394">I375+I394</f>
        <v>1453489</v>
      </c>
      <c r="J431" s="115">
        <f t="shared" si="394"/>
        <v>326548</v>
      </c>
      <c r="K431" s="115">
        <f t="shared" si="394"/>
        <v>1780037</v>
      </c>
      <c r="L431" s="310">
        <f t="shared" si="394"/>
        <v>92.661998958875586</v>
      </c>
      <c r="M431" s="115">
        <f t="shared" si="394"/>
        <v>1809129.6619989588</v>
      </c>
      <c r="N431" s="115">
        <f t="shared" si="394"/>
        <v>0</v>
      </c>
      <c r="O431" s="115">
        <f t="shared" si="394"/>
        <v>1809129.6619989588</v>
      </c>
      <c r="P431" s="115">
        <f t="shared" si="394"/>
        <v>0</v>
      </c>
      <c r="Q431" s="115">
        <f t="shared" si="394"/>
        <v>1809129.6619989588</v>
      </c>
      <c r="R431" s="115">
        <f t="shared" si="394"/>
        <v>0</v>
      </c>
      <c r="S431" s="115">
        <f t="shared" si="394"/>
        <v>1809129.6619989588</v>
      </c>
      <c r="T431" s="115">
        <f t="shared" si="394"/>
        <v>0</v>
      </c>
      <c r="U431" s="115">
        <f t="shared" si="394"/>
        <v>1809129.6619989588</v>
      </c>
      <c r="V431" s="115">
        <f t="shared" si="394"/>
        <v>0</v>
      </c>
      <c r="W431" s="115">
        <f t="shared" si="394"/>
        <v>1809129.6619989588</v>
      </c>
      <c r="X431" s="115">
        <f t="shared" si="394"/>
        <v>0</v>
      </c>
      <c r="Y431" s="115">
        <f t="shared" si="394"/>
        <v>1809129.6619989588</v>
      </c>
      <c r="Z431" s="115">
        <f t="shared" si="394"/>
        <v>0</v>
      </c>
      <c r="AA431" s="115">
        <f t="shared" si="394"/>
        <v>1809129.6619989588</v>
      </c>
      <c r="AB431" s="115">
        <f t="shared" si="394"/>
        <v>0</v>
      </c>
      <c r="AC431" s="115">
        <f t="shared" si="394"/>
        <v>1809129.6619989588</v>
      </c>
      <c r="AD431" s="115">
        <f t="shared" si="394"/>
        <v>0</v>
      </c>
      <c r="AE431" s="116">
        <f t="shared" si="394"/>
        <v>1809129.6619989588</v>
      </c>
      <c r="AF431" s="115" t="e">
        <f t="shared" si="394"/>
        <v>#REF!</v>
      </c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</row>
    <row r="432" spans="1:191" ht="15.75" x14ac:dyDescent="0.2">
      <c r="A432" s="40"/>
      <c r="B432" s="41"/>
      <c r="C432" s="41" t="s">
        <v>118</v>
      </c>
      <c r="D432" s="41"/>
      <c r="E432" s="41"/>
      <c r="F432" s="42"/>
      <c r="G432" s="114" t="s">
        <v>336</v>
      </c>
      <c r="H432" s="270">
        <f t="shared" ref="H432" si="395">H370-H430-H431</f>
        <v>0</v>
      </c>
      <c r="I432" s="113">
        <f t="shared" ref="I432:AF432" si="396">I370-I430-I431</f>
        <v>-14715</v>
      </c>
      <c r="J432" s="115">
        <f t="shared" si="396"/>
        <v>-2184</v>
      </c>
      <c r="K432" s="115">
        <f t="shared" si="396"/>
        <v>-16899</v>
      </c>
      <c r="L432" s="310">
        <v>0</v>
      </c>
      <c r="M432" s="115">
        <f t="shared" si="396"/>
        <v>-1609267.6619989588</v>
      </c>
      <c r="N432" s="115">
        <f t="shared" si="396"/>
        <v>0</v>
      </c>
      <c r="O432" s="115" t="e">
        <f t="shared" si="396"/>
        <v>#DIV/0!</v>
      </c>
      <c r="P432" s="115">
        <f t="shared" si="396"/>
        <v>0</v>
      </c>
      <c r="Q432" s="115" t="e">
        <f t="shared" si="396"/>
        <v>#DIV/0!</v>
      </c>
      <c r="R432" s="115">
        <f t="shared" si="396"/>
        <v>0</v>
      </c>
      <c r="S432" s="115" t="e">
        <f t="shared" si="396"/>
        <v>#DIV/0!</v>
      </c>
      <c r="T432" s="115">
        <f t="shared" si="396"/>
        <v>0</v>
      </c>
      <c r="U432" s="115" t="e">
        <f t="shared" si="396"/>
        <v>#DIV/0!</v>
      </c>
      <c r="V432" s="115">
        <f t="shared" si="396"/>
        <v>0</v>
      </c>
      <c r="W432" s="115" t="e">
        <f t="shared" si="396"/>
        <v>#DIV/0!</v>
      </c>
      <c r="X432" s="115">
        <f t="shared" si="396"/>
        <v>0</v>
      </c>
      <c r="Y432" s="115" t="e">
        <f t="shared" si="396"/>
        <v>#DIV/0!</v>
      </c>
      <c r="Z432" s="115">
        <f t="shared" si="396"/>
        <v>0</v>
      </c>
      <c r="AA432" s="115" t="e">
        <f t="shared" si="396"/>
        <v>#DIV/0!</v>
      </c>
      <c r="AB432" s="115">
        <f t="shared" si="396"/>
        <v>0</v>
      </c>
      <c r="AC432" s="115" t="e">
        <f t="shared" si="396"/>
        <v>#DIV/0!</v>
      </c>
      <c r="AD432" s="115">
        <f t="shared" si="396"/>
        <v>0</v>
      </c>
      <c r="AE432" s="116" t="e">
        <f t="shared" si="396"/>
        <v>#DIV/0!</v>
      </c>
      <c r="AF432" s="115" t="e">
        <f t="shared" si="396"/>
        <v>#REF!</v>
      </c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  <c r="DV432" s="7"/>
      <c r="DW432" s="7"/>
      <c r="DX432" s="7"/>
      <c r="DY432" s="7"/>
      <c r="DZ432" s="7"/>
      <c r="EA432" s="7"/>
      <c r="EB432" s="7"/>
      <c r="EC432" s="7"/>
      <c r="ED432" s="7"/>
      <c r="EE432" s="7"/>
      <c r="EF432" s="7"/>
      <c r="EG432" s="7"/>
      <c r="EH432" s="7"/>
      <c r="EI432" s="7"/>
      <c r="EJ432" s="7"/>
      <c r="EK432" s="7"/>
      <c r="EL432" s="7"/>
      <c r="EM432" s="7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</row>
    <row r="433" spans="1:191" ht="15.75" x14ac:dyDescent="0.2">
      <c r="A433" s="40">
        <v>8904</v>
      </c>
      <c r="B433" s="41" t="s">
        <v>37</v>
      </c>
      <c r="C433" s="41"/>
      <c r="D433" s="41"/>
      <c r="E433" s="41"/>
      <c r="F433" s="42"/>
      <c r="G433" s="114" t="s">
        <v>337</v>
      </c>
      <c r="H433" s="270">
        <f t="shared" ref="H433" si="397">+H150+H370</f>
        <v>12113830</v>
      </c>
      <c r="I433" s="113">
        <f t="shared" ref="I433:AF433" si="398">+I150+I370</f>
        <v>9327365</v>
      </c>
      <c r="J433" s="115">
        <f t="shared" si="398"/>
        <v>1627926</v>
      </c>
      <c r="K433" s="115">
        <f t="shared" si="398"/>
        <v>10955291</v>
      </c>
      <c r="L433" s="310">
        <f t="shared" si="398"/>
        <v>180.39531210989369</v>
      </c>
      <c r="M433" s="115">
        <f t="shared" si="398"/>
        <v>1158539</v>
      </c>
      <c r="N433" s="115">
        <f t="shared" si="398"/>
        <v>0</v>
      </c>
      <c r="O433" s="115" t="e">
        <f t="shared" si="398"/>
        <v>#DIV/0!</v>
      </c>
      <c r="P433" s="115">
        <f t="shared" si="398"/>
        <v>0</v>
      </c>
      <c r="Q433" s="115" t="e">
        <f t="shared" si="398"/>
        <v>#DIV/0!</v>
      </c>
      <c r="R433" s="115">
        <f t="shared" si="398"/>
        <v>0</v>
      </c>
      <c r="S433" s="115" t="e">
        <f t="shared" si="398"/>
        <v>#DIV/0!</v>
      </c>
      <c r="T433" s="115">
        <f t="shared" si="398"/>
        <v>0</v>
      </c>
      <c r="U433" s="115" t="e">
        <f t="shared" si="398"/>
        <v>#DIV/0!</v>
      </c>
      <c r="V433" s="115">
        <f t="shared" si="398"/>
        <v>0</v>
      </c>
      <c r="W433" s="115" t="e">
        <f t="shared" si="398"/>
        <v>#DIV/0!</v>
      </c>
      <c r="X433" s="115">
        <f t="shared" si="398"/>
        <v>0</v>
      </c>
      <c r="Y433" s="115" t="e">
        <f t="shared" si="398"/>
        <v>#DIV/0!</v>
      </c>
      <c r="Z433" s="115">
        <f t="shared" si="398"/>
        <v>0</v>
      </c>
      <c r="AA433" s="115" t="e">
        <f t="shared" si="398"/>
        <v>#DIV/0!</v>
      </c>
      <c r="AB433" s="115">
        <f t="shared" si="398"/>
        <v>0</v>
      </c>
      <c r="AC433" s="115" t="e">
        <f t="shared" si="398"/>
        <v>#DIV/0!</v>
      </c>
      <c r="AD433" s="115">
        <f t="shared" si="398"/>
        <v>0</v>
      </c>
      <c r="AE433" s="116" t="e">
        <f t="shared" si="398"/>
        <v>#DIV/0!</v>
      </c>
      <c r="AF433" s="115" t="e">
        <f t="shared" si="398"/>
        <v>#REF!</v>
      </c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  <c r="DV433" s="7"/>
      <c r="DW433" s="7"/>
      <c r="DX433" s="7"/>
      <c r="DY433" s="7"/>
      <c r="DZ433" s="7"/>
      <c r="EA433" s="7"/>
      <c r="EB433" s="7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</row>
    <row r="434" spans="1:191" ht="16.5" thickBot="1" x14ac:dyDescent="0.25">
      <c r="A434" s="134"/>
      <c r="B434" s="135" t="s">
        <v>35</v>
      </c>
      <c r="C434" s="135"/>
      <c r="D434" s="135"/>
      <c r="E434" s="135"/>
      <c r="F434" s="150"/>
      <c r="G434" s="137" t="s">
        <v>338</v>
      </c>
      <c r="H434" s="278">
        <f t="shared" ref="H434" si="399">+H96</f>
        <v>1016900</v>
      </c>
      <c r="I434" s="152">
        <f t="shared" ref="I434:AF434" si="400">+I96</f>
        <v>4404</v>
      </c>
      <c r="J434" s="153">
        <f t="shared" si="400"/>
        <v>985494</v>
      </c>
      <c r="K434" s="153">
        <f t="shared" si="400"/>
        <v>989898</v>
      </c>
      <c r="L434" s="314">
        <f t="shared" si="400"/>
        <v>97.344674992624647</v>
      </c>
      <c r="M434" s="153">
        <f t="shared" si="400"/>
        <v>27002</v>
      </c>
      <c r="N434" s="153">
        <f t="shared" si="400"/>
        <v>0</v>
      </c>
      <c r="O434" s="153">
        <f t="shared" si="400"/>
        <v>27002</v>
      </c>
      <c r="P434" s="153">
        <f t="shared" si="400"/>
        <v>0</v>
      </c>
      <c r="Q434" s="153">
        <f t="shared" si="400"/>
        <v>27002</v>
      </c>
      <c r="R434" s="153">
        <f t="shared" si="400"/>
        <v>0</v>
      </c>
      <c r="S434" s="153">
        <f t="shared" si="400"/>
        <v>27002</v>
      </c>
      <c r="T434" s="153">
        <f t="shared" si="400"/>
        <v>0</v>
      </c>
      <c r="U434" s="153">
        <f t="shared" si="400"/>
        <v>27002</v>
      </c>
      <c r="V434" s="153">
        <f t="shared" si="400"/>
        <v>0</v>
      </c>
      <c r="W434" s="153">
        <f t="shared" si="400"/>
        <v>27002</v>
      </c>
      <c r="X434" s="153">
        <f t="shared" si="400"/>
        <v>0</v>
      </c>
      <c r="Y434" s="153">
        <f t="shared" si="400"/>
        <v>27002</v>
      </c>
      <c r="Z434" s="153">
        <f t="shared" si="400"/>
        <v>0</v>
      </c>
      <c r="AA434" s="153">
        <f t="shared" si="400"/>
        <v>27002</v>
      </c>
      <c r="AB434" s="153">
        <f t="shared" si="400"/>
        <v>0</v>
      </c>
      <c r="AC434" s="153">
        <f t="shared" si="400"/>
        <v>27002</v>
      </c>
      <c r="AD434" s="153">
        <f t="shared" si="400"/>
        <v>0</v>
      </c>
      <c r="AE434" s="154">
        <f t="shared" si="400"/>
        <v>27002</v>
      </c>
      <c r="AF434" s="153">
        <f t="shared" si="400"/>
        <v>1808880</v>
      </c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  <c r="DV434" s="7"/>
      <c r="DW434" s="7"/>
      <c r="DX434" s="7"/>
      <c r="DY434" s="7"/>
      <c r="DZ434" s="7"/>
      <c r="EA434" s="7"/>
      <c r="EB434" s="7"/>
      <c r="EC434" s="7"/>
      <c r="ED434" s="7"/>
      <c r="EE434" s="7"/>
      <c r="EF434" s="7"/>
      <c r="EG434" s="7"/>
      <c r="EH434" s="7"/>
      <c r="EI434" s="7"/>
      <c r="EJ434" s="7"/>
      <c r="EK434" s="7"/>
      <c r="EL434" s="7"/>
      <c r="EM434" s="7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</row>
    <row r="435" spans="1:191" ht="18" x14ac:dyDescent="0.25">
      <c r="A435" s="348" t="s">
        <v>339</v>
      </c>
      <c r="B435" s="349"/>
      <c r="C435" s="349"/>
      <c r="D435" s="349"/>
      <c r="E435" s="349"/>
      <c r="F435" s="350"/>
      <c r="G435" s="121" t="s">
        <v>340</v>
      </c>
      <c r="H435" s="279">
        <f t="shared" ref="H435" si="401">H8-H53</f>
        <v>-13130730</v>
      </c>
      <c r="I435" s="155">
        <f t="shared" ref="I435:Y435" si="402">I8-I53</f>
        <v>-9331769</v>
      </c>
      <c r="J435" s="156">
        <f t="shared" si="402"/>
        <v>-2613420</v>
      </c>
      <c r="K435" s="156">
        <f t="shared" si="402"/>
        <v>-11945189</v>
      </c>
      <c r="L435" s="315">
        <f t="shared" si="402"/>
        <v>-90.971248361667634</v>
      </c>
      <c r="M435" s="156">
        <f t="shared" si="402"/>
        <v>-1185541</v>
      </c>
      <c r="N435" s="156">
        <f t="shared" si="402"/>
        <v>0</v>
      </c>
      <c r="O435" s="156" t="e">
        <f t="shared" si="402"/>
        <v>#DIV/0!</v>
      </c>
      <c r="P435" s="156">
        <f t="shared" si="402"/>
        <v>0</v>
      </c>
      <c r="Q435" s="156" t="e">
        <f t="shared" si="402"/>
        <v>#DIV/0!</v>
      </c>
      <c r="R435" s="156">
        <f t="shared" si="402"/>
        <v>0</v>
      </c>
      <c r="S435" s="156" t="e">
        <f t="shared" si="402"/>
        <v>#DIV/0!</v>
      </c>
      <c r="T435" s="156">
        <f t="shared" si="402"/>
        <v>0</v>
      </c>
      <c r="U435" s="156" t="e">
        <f t="shared" si="402"/>
        <v>#DIV/0!</v>
      </c>
      <c r="V435" s="156">
        <f t="shared" si="402"/>
        <v>0</v>
      </c>
      <c r="W435" s="156" t="e">
        <f t="shared" si="402"/>
        <v>#DIV/0!</v>
      </c>
      <c r="X435" s="156">
        <f t="shared" si="402"/>
        <v>0</v>
      </c>
      <c r="Y435" s="156" t="e">
        <f t="shared" si="402"/>
        <v>#DIV/0!</v>
      </c>
      <c r="Z435" s="156">
        <f>Z18-Z53</f>
        <v>0</v>
      </c>
      <c r="AA435" s="156" t="e">
        <f>AA8-AA53</f>
        <v>#DIV/0!</v>
      </c>
      <c r="AB435" s="156">
        <f>AB18-AB53</f>
        <v>0</v>
      </c>
      <c r="AC435" s="156" t="e">
        <f>AC8-AC53</f>
        <v>#DIV/0!</v>
      </c>
      <c r="AD435" s="156">
        <f>AD18-AD53</f>
        <v>0</v>
      </c>
      <c r="AE435" s="183" t="e">
        <f>AE8-AE53</f>
        <v>#DIV/0!</v>
      </c>
      <c r="AF435" s="122" t="e">
        <f>AF18-AF53</f>
        <v>#REF!</v>
      </c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</row>
    <row r="436" spans="1:191" ht="15.75" x14ac:dyDescent="0.25">
      <c r="A436" s="174"/>
      <c r="B436" s="175" t="s">
        <v>116</v>
      </c>
      <c r="C436" s="175"/>
      <c r="D436" s="175"/>
      <c r="E436" s="175"/>
      <c r="F436" s="176"/>
      <c r="G436" s="114" t="s">
        <v>341</v>
      </c>
      <c r="H436" s="270">
        <f t="shared" ref="H436" si="403">+H46-H433</f>
        <v>-12113830</v>
      </c>
      <c r="I436" s="113">
        <f t="shared" ref="I436:AF437" si="404">+I46-I433</f>
        <v>-9327365</v>
      </c>
      <c r="J436" s="115">
        <f t="shared" si="404"/>
        <v>-1627926</v>
      </c>
      <c r="K436" s="115">
        <f t="shared" si="404"/>
        <v>-10955291</v>
      </c>
      <c r="L436" s="310">
        <f t="shared" si="404"/>
        <v>-180.39531210989369</v>
      </c>
      <c r="M436" s="115">
        <f t="shared" si="404"/>
        <v>-1158539</v>
      </c>
      <c r="N436" s="115">
        <f t="shared" si="404"/>
        <v>0</v>
      </c>
      <c r="O436" s="115" t="e">
        <f t="shared" si="404"/>
        <v>#DIV/0!</v>
      </c>
      <c r="P436" s="115">
        <f t="shared" si="404"/>
        <v>0</v>
      </c>
      <c r="Q436" s="115" t="e">
        <f t="shared" si="404"/>
        <v>#DIV/0!</v>
      </c>
      <c r="R436" s="115">
        <f t="shared" si="404"/>
        <v>0</v>
      </c>
      <c r="S436" s="115" t="e">
        <f t="shared" si="404"/>
        <v>#DIV/0!</v>
      </c>
      <c r="T436" s="115">
        <f t="shared" si="404"/>
        <v>0</v>
      </c>
      <c r="U436" s="115" t="e">
        <f t="shared" si="404"/>
        <v>#DIV/0!</v>
      </c>
      <c r="V436" s="115">
        <f t="shared" si="404"/>
        <v>0</v>
      </c>
      <c r="W436" s="115" t="e">
        <f t="shared" si="404"/>
        <v>#DIV/0!</v>
      </c>
      <c r="X436" s="115">
        <f t="shared" si="404"/>
        <v>0</v>
      </c>
      <c r="Y436" s="115" t="e">
        <f t="shared" si="404"/>
        <v>#DIV/0!</v>
      </c>
      <c r="Z436" s="115">
        <f t="shared" si="404"/>
        <v>0</v>
      </c>
      <c r="AA436" s="115" t="e">
        <f t="shared" si="404"/>
        <v>#DIV/0!</v>
      </c>
      <c r="AB436" s="115">
        <f t="shared" si="404"/>
        <v>0</v>
      </c>
      <c r="AC436" s="115" t="e">
        <f t="shared" si="404"/>
        <v>#DIV/0!</v>
      </c>
      <c r="AD436" s="115">
        <f t="shared" si="404"/>
        <v>0</v>
      </c>
      <c r="AE436" s="184" t="e">
        <f t="shared" si="404"/>
        <v>#DIV/0!</v>
      </c>
      <c r="AF436" s="125" t="e">
        <f t="shared" si="404"/>
        <v>#REF!</v>
      </c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  <c r="DV436" s="7"/>
      <c r="DW436" s="7"/>
      <c r="DX436" s="7"/>
      <c r="DY436" s="7"/>
      <c r="DZ436" s="7"/>
      <c r="EA436" s="7"/>
      <c r="EB436" s="7"/>
      <c r="EC436" s="7"/>
      <c r="ED436" s="7"/>
      <c r="EE436" s="7"/>
      <c r="EF436" s="7"/>
      <c r="EG436" s="7"/>
      <c r="EH436" s="7"/>
      <c r="EI436" s="7"/>
      <c r="EJ436" s="7"/>
      <c r="EK436" s="7"/>
      <c r="EL436" s="7"/>
      <c r="EM436" s="7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</row>
    <row r="437" spans="1:191" ht="16.5" thickBot="1" x14ac:dyDescent="0.3">
      <c r="A437" s="185"/>
      <c r="B437" s="186">
        <v>11</v>
      </c>
      <c r="C437" s="186"/>
      <c r="D437" s="186"/>
      <c r="E437" s="186"/>
      <c r="F437" s="187"/>
      <c r="G437" s="137" t="s">
        <v>342</v>
      </c>
      <c r="H437" s="278">
        <f t="shared" ref="H437" si="405">+H47-H434</f>
        <v>-1016900</v>
      </c>
      <c r="I437" s="152">
        <f t="shared" si="404"/>
        <v>-4404</v>
      </c>
      <c r="J437" s="153">
        <f t="shared" si="404"/>
        <v>-985494</v>
      </c>
      <c r="K437" s="153">
        <f t="shared" si="404"/>
        <v>-989898</v>
      </c>
      <c r="L437" s="314">
        <f t="shared" si="404"/>
        <v>-97.344674992624647</v>
      </c>
      <c r="M437" s="153">
        <f t="shared" si="404"/>
        <v>-27002</v>
      </c>
      <c r="N437" s="153">
        <f t="shared" si="404"/>
        <v>0</v>
      </c>
      <c r="O437" s="153">
        <f t="shared" si="404"/>
        <v>-27002</v>
      </c>
      <c r="P437" s="153">
        <f t="shared" si="404"/>
        <v>0</v>
      </c>
      <c r="Q437" s="153">
        <f t="shared" si="404"/>
        <v>-27002</v>
      </c>
      <c r="R437" s="153">
        <f t="shared" si="404"/>
        <v>0</v>
      </c>
      <c r="S437" s="153">
        <f t="shared" si="404"/>
        <v>-27002</v>
      </c>
      <c r="T437" s="153">
        <f t="shared" si="404"/>
        <v>0</v>
      </c>
      <c r="U437" s="153">
        <f t="shared" si="404"/>
        <v>-27002</v>
      </c>
      <c r="V437" s="153">
        <f t="shared" si="404"/>
        <v>0</v>
      </c>
      <c r="W437" s="153">
        <f t="shared" si="404"/>
        <v>-27002</v>
      </c>
      <c r="X437" s="153">
        <f t="shared" si="404"/>
        <v>0</v>
      </c>
      <c r="Y437" s="153">
        <f t="shared" si="404"/>
        <v>-27002</v>
      </c>
      <c r="Z437" s="153">
        <f t="shared" si="404"/>
        <v>0</v>
      </c>
      <c r="AA437" s="153">
        <f t="shared" si="404"/>
        <v>-27002</v>
      </c>
      <c r="AB437" s="153">
        <f t="shared" si="404"/>
        <v>0</v>
      </c>
      <c r="AC437" s="153">
        <f t="shared" si="404"/>
        <v>-27002</v>
      </c>
      <c r="AD437" s="153">
        <f t="shared" si="404"/>
        <v>0</v>
      </c>
      <c r="AE437" s="188">
        <f t="shared" si="404"/>
        <v>-27002</v>
      </c>
      <c r="AF437" s="138">
        <f t="shared" si="404"/>
        <v>-1808880</v>
      </c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</row>
    <row r="438" spans="1:191" ht="16.5" thickBot="1" x14ac:dyDescent="0.3">
      <c r="A438" s="189"/>
      <c r="B438" s="190"/>
      <c r="C438" s="190"/>
      <c r="D438" s="190"/>
      <c r="E438" s="190"/>
      <c r="F438" s="191"/>
      <c r="G438" s="192"/>
      <c r="H438" s="281"/>
      <c r="I438" s="193"/>
      <c r="J438" s="194"/>
      <c r="K438" s="194"/>
      <c r="L438" s="316"/>
      <c r="M438" s="194"/>
      <c r="N438" s="194"/>
      <c r="O438" s="194"/>
      <c r="P438" s="194"/>
      <c r="Q438" s="194"/>
      <c r="R438" s="194"/>
      <c r="S438" s="194"/>
      <c r="T438" s="194"/>
      <c r="U438" s="194"/>
      <c r="V438" s="194"/>
      <c r="W438" s="194"/>
      <c r="X438" s="194"/>
      <c r="Y438" s="194"/>
      <c r="Z438" s="194"/>
      <c r="AA438" s="194"/>
      <c r="AB438" s="194"/>
      <c r="AC438" s="194"/>
      <c r="AD438" s="194"/>
      <c r="AE438" s="195"/>
      <c r="AF438" s="193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14"/>
      <c r="BY438" s="14"/>
      <c r="BZ438" s="14"/>
      <c r="CA438" s="14"/>
      <c r="CB438" s="14"/>
      <c r="CC438" s="14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  <c r="DV438" s="7"/>
      <c r="DW438" s="7"/>
      <c r="DX438" s="7"/>
      <c r="DY438" s="7"/>
      <c r="DZ438" s="7"/>
      <c r="EA438" s="7"/>
      <c r="EB438" s="7"/>
      <c r="EC438" s="7"/>
      <c r="ED438" s="7"/>
      <c r="EE438" s="7"/>
      <c r="EF438" s="7"/>
      <c r="EG438" s="7"/>
      <c r="EH438" s="7"/>
      <c r="EI438" s="7"/>
      <c r="EJ438" s="7"/>
      <c r="EK438" s="7"/>
      <c r="EL438" s="7"/>
      <c r="EM438" s="7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</row>
    <row r="439" spans="1:191" ht="16.5" thickBot="1" x14ac:dyDescent="0.3">
      <c r="A439" s="196">
        <v>5008</v>
      </c>
      <c r="B439" s="197"/>
      <c r="C439" s="197"/>
      <c r="D439" s="197"/>
      <c r="E439" s="197"/>
      <c r="F439" s="197"/>
      <c r="G439" s="198" t="s">
        <v>84</v>
      </c>
      <c r="H439" s="282">
        <f>+H440+H443</f>
        <v>0</v>
      </c>
      <c r="I439" s="199">
        <f>+I440+I443</f>
        <v>0</v>
      </c>
      <c r="J439" s="199">
        <f t="shared" ref="J439:AF439" si="406">+J440+J443</f>
        <v>0</v>
      </c>
      <c r="K439" s="199">
        <f t="shared" si="406"/>
        <v>0</v>
      </c>
      <c r="L439" s="317">
        <f t="shared" si="406"/>
        <v>0</v>
      </c>
      <c r="M439" s="199">
        <f t="shared" si="406"/>
        <v>0</v>
      </c>
      <c r="N439" s="199">
        <f t="shared" si="406"/>
        <v>0</v>
      </c>
      <c r="O439" s="199">
        <f t="shared" si="406"/>
        <v>0</v>
      </c>
      <c r="P439" s="199">
        <f t="shared" si="406"/>
        <v>0</v>
      </c>
      <c r="Q439" s="199">
        <f t="shared" si="406"/>
        <v>0</v>
      </c>
      <c r="R439" s="199">
        <f t="shared" si="406"/>
        <v>0</v>
      </c>
      <c r="S439" s="199">
        <f t="shared" si="406"/>
        <v>0</v>
      </c>
      <c r="T439" s="199">
        <f t="shared" si="406"/>
        <v>0</v>
      </c>
      <c r="U439" s="199">
        <f t="shared" si="406"/>
        <v>0</v>
      </c>
      <c r="V439" s="199">
        <f t="shared" si="406"/>
        <v>0</v>
      </c>
      <c r="W439" s="199">
        <f t="shared" si="406"/>
        <v>0</v>
      </c>
      <c r="X439" s="199">
        <f t="shared" si="406"/>
        <v>0</v>
      </c>
      <c r="Y439" s="199">
        <f t="shared" si="406"/>
        <v>0</v>
      </c>
      <c r="Z439" s="199">
        <f t="shared" si="406"/>
        <v>0</v>
      </c>
      <c r="AA439" s="199">
        <f t="shared" si="406"/>
        <v>0</v>
      </c>
      <c r="AB439" s="199">
        <f t="shared" si="406"/>
        <v>0</v>
      </c>
      <c r="AC439" s="199">
        <f t="shared" si="406"/>
        <v>0</v>
      </c>
      <c r="AD439" s="199">
        <f t="shared" si="406"/>
        <v>0</v>
      </c>
      <c r="AE439" s="200">
        <f t="shared" si="406"/>
        <v>0</v>
      </c>
      <c r="AF439" s="201">
        <f t="shared" si="406"/>
        <v>0</v>
      </c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  <c r="DV439" s="7"/>
      <c r="DW439" s="7"/>
      <c r="DX439" s="7"/>
      <c r="DY439" s="7"/>
      <c r="DZ439" s="7"/>
      <c r="EA439" s="7"/>
      <c r="EB439" s="7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</row>
    <row r="440" spans="1:191" ht="15.75" x14ac:dyDescent="0.25">
      <c r="A440" s="202"/>
      <c r="B440" s="202"/>
      <c r="C440" s="202"/>
      <c r="D440" s="203" t="s">
        <v>76</v>
      </c>
      <c r="E440" s="204"/>
      <c r="F440" s="204"/>
      <c r="G440" s="205" t="s">
        <v>193</v>
      </c>
      <c r="H440" s="283">
        <f>+H441+H442</f>
        <v>0</v>
      </c>
      <c r="I440" s="141">
        <f>+I441+I442</f>
        <v>0</v>
      </c>
      <c r="J440" s="141">
        <f t="shared" ref="J440:AF440" si="407">+J441+J442</f>
        <v>0</v>
      </c>
      <c r="K440" s="141">
        <f t="shared" si="407"/>
        <v>0</v>
      </c>
      <c r="L440" s="318">
        <f t="shared" si="407"/>
        <v>0</v>
      </c>
      <c r="M440" s="141">
        <f t="shared" si="407"/>
        <v>0</v>
      </c>
      <c r="N440" s="141">
        <f t="shared" si="407"/>
        <v>0</v>
      </c>
      <c r="O440" s="141">
        <f t="shared" si="407"/>
        <v>0</v>
      </c>
      <c r="P440" s="141">
        <f t="shared" si="407"/>
        <v>0</v>
      </c>
      <c r="Q440" s="141">
        <f t="shared" si="407"/>
        <v>0</v>
      </c>
      <c r="R440" s="141">
        <f t="shared" si="407"/>
        <v>0</v>
      </c>
      <c r="S440" s="141">
        <f t="shared" si="407"/>
        <v>0</v>
      </c>
      <c r="T440" s="141">
        <f t="shared" si="407"/>
        <v>0</v>
      </c>
      <c r="U440" s="141">
        <f t="shared" si="407"/>
        <v>0</v>
      </c>
      <c r="V440" s="141">
        <f t="shared" si="407"/>
        <v>0</v>
      </c>
      <c r="W440" s="141">
        <f t="shared" si="407"/>
        <v>0</v>
      </c>
      <c r="X440" s="141">
        <f t="shared" si="407"/>
        <v>0</v>
      </c>
      <c r="Y440" s="141">
        <f t="shared" si="407"/>
        <v>0</v>
      </c>
      <c r="Z440" s="141">
        <f t="shared" si="407"/>
        <v>0</v>
      </c>
      <c r="AA440" s="141">
        <f t="shared" si="407"/>
        <v>0</v>
      </c>
      <c r="AB440" s="141">
        <f t="shared" si="407"/>
        <v>0</v>
      </c>
      <c r="AC440" s="141">
        <f t="shared" si="407"/>
        <v>0</v>
      </c>
      <c r="AD440" s="141">
        <f t="shared" si="407"/>
        <v>0</v>
      </c>
      <c r="AE440" s="141">
        <f t="shared" si="407"/>
        <v>0</v>
      </c>
      <c r="AF440" s="115">
        <f t="shared" si="407"/>
        <v>0</v>
      </c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14"/>
      <c r="BY440" s="14"/>
      <c r="BZ440" s="14"/>
      <c r="CA440" s="14"/>
      <c r="CB440" s="14"/>
      <c r="CC440" s="14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  <c r="DV440" s="7"/>
      <c r="DW440" s="7"/>
      <c r="DX440" s="7"/>
      <c r="DY440" s="7"/>
      <c r="DZ440" s="7"/>
      <c r="EA440" s="7"/>
      <c r="EB440" s="7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</row>
    <row r="441" spans="1:191" ht="15.75" x14ac:dyDescent="0.25">
      <c r="A441" s="175"/>
      <c r="B441" s="175"/>
      <c r="C441" s="175"/>
      <c r="D441" s="181" t="s">
        <v>90</v>
      </c>
      <c r="E441" s="178"/>
      <c r="F441" s="178"/>
      <c r="G441" s="206" t="s">
        <v>343</v>
      </c>
      <c r="H441" s="146">
        <f>+H446</f>
        <v>0</v>
      </c>
      <c r="I441" s="115">
        <f>+I446</f>
        <v>0</v>
      </c>
      <c r="J441" s="115">
        <f t="shared" ref="J441:AF441" si="408">+J446</f>
        <v>0</v>
      </c>
      <c r="K441" s="115">
        <f t="shared" si="408"/>
        <v>0</v>
      </c>
      <c r="L441" s="310">
        <f t="shared" si="408"/>
        <v>0</v>
      </c>
      <c r="M441" s="115">
        <f t="shared" si="408"/>
        <v>0</v>
      </c>
      <c r="N441" s="115">
        <f t="shared" si="408"/>
        <v>0</v>
      </c>
      <c r="O441" s="115">
        <f t="shared" si="408"/>
        <v>0</v>
      </c>
      <c r="P441" s="115">
        <f t="shared" si="408"/>
        <v>0</v>
      </c>
      <c r="Q441" s="115">
        <f t="shared" si="408"/>
        <v>0</v>
      </c>
      <c r="R441" s="115">
        <f t="shared" si="408"/>
        <v>0</v>
      </c>
      <c r="S441" s="115">
        <f t="shared" si="408"/>
        <v>0</v>
      </c>
      <c r="T441" s="115">
        <f t="shared" si="408"/>
        <v>0</v>
      </c>
      <c r="U441" s="115">
        <f t="shared" si="408"/>
        <v>0</v>
      </c>
      <c r="V441" s="115">
        <f t="shared" si="408"/>
        <v>0</v>
      </c>
      <c r="W441" s="115">
        <f t="shared" si="408"/>
        <v>0</v>
      </c>
      <c r="X441" s="115">
        <f t="shared" si="408"/>
        <v>0</v>
      </c>
      <c r="Y441" s="115">
        <f t="shared" si="408"/>
        <v>0</v>
      </c>
      <c r="Z441" s="115">
        <f t="shared" si="408"/>
        <v>0</v>
      </c>
      <c r="AA441" s="115">
        <f t="shared" si="408"/>
        <v>0</v>
      </c>
      <c r="AB441" s="115">
        <f t="shared" si="408"/>
        <v>0</v>
      </c>
      <c r="AC441" s="115">
        <f t="shared" si="408"/>
        <v>0</v>
      </c>
      <c r="AD441" s="115">
        <f t="shared" si="408"/>
        <v>0</v>
      </c>
      <c r="AE441" s="115">
        <f t="shared" si="408"/>
        <v>0</v>
      </c>
      <c r="AF441" s="115">
        <f t="shared" si="408"/>
        <v>0</v>
      </c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14"/>
      <c r="BY441" s="14"/>
      <c r="BZ441" s="14"/>
      <c r="CA441" s="14"/>
      <c r="CB441" s="14"/>
      <c r="CC441" s="14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  <c r="DV441" s="7"/>
      <c r="DW441" s="7"/>
      <c r="DX441" s="7"/>
      <c r="DY441" s="7"/>
      <c r="DZ441" s="7"/>
      <c r="EA441" s="7"/>
      <c r="EB441" s="7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</row>
    <row r="442" spans="1:191" ht="15.75" x14ac:dyDescent="0.25">
      <c r="A442" s="175"/>
      <c r="B442" s="175"/>
      <c r="C442" s="175"/>
      <c r="D442" s="181" t="s">
        <v>92</v>
      </c>
      <c r="E442" s="178"/>
      <c r="F442" s="178"/>
      <c r="G442" s="206" t="s">
        <v>344</v>
      </c>
      <c r="H442" s="146">
        <f>+H450</f>
        <v>0</v>
      </c>
      <c r="I442" s="115">
        <f>+I450</f>
        <v>0</v>
      </c>
      <c r="J442" s="115">
        <f t="shared" ref="J442:AF442" si="409">+J450</f>
        <v>0</v>
      </c>
      <c r="K442" s="115">
        <f t="shared" si="409"/>
        <v>0</v>
      </c>
      <c r="L442" s="310">
        <f t="shared" si="409"/>
        <v>0</v>
      </c>
      <c r="M442" s="115">
        <f t="shared" si="409"/>
        <v>0</v>
      </c>
      <c r="N442" s="115">
        <f t="shared" si="409"/>
        <v>0</v>
      </c>
      <c r="O442" s="115">
        <f t="shared" si="409"/>
        <v>0</v>
      </c>
      <c r="P442" s="115">
        <f t="shared" si="409"/>
        <v>0</v>
      </c>
      <c r="Q442" s="115">
        <f t="shared" si="409"/>
        <v>0</v>
      </c>
      <c r="R442" s="115">
        <f t="shared" si="409"/>
        <v>0</v>
      </c>
      <c r="S442" s="115">
        <f t="shared" si="409"/>
        <v>0</v>
      </c>
      <c r="T442" s="115">
        <f t="shared" si="409"/>
        <v>0</v>
      </c>
      <c r="U442" s="115">
        <f t="shared" si="409"/>
        <v>0</v>
      </c>
      <c r="V442" s="115">
        <f t="shared" si="409"/>
        <v>0</v>
      </c>
      <c r="W442" s="115">
        <f t="shared" si="409"/>
        <v>0</v>
      </c>
      <c r="X442" s="115">
        <f t="shared" si="409"/>
        <v>0</v>
      </c>
      <c r="Y442" s="115">
        <f t="shared" si="409"/>
        <v>0</v>
      </c>
      <c r="Z442" s="115">
        <f t="shared" si="409"/>
        <v>0</v>
      </c>
      <c r="AA442" s="115">
        <f t="shared" si="409"/>
        <v>0</v>
      </c>
      <c r="AB442" s="115">
        <f t="shared" si="409"/>
        <v>0</v>
      </c>
      <c r="AC442" s="115">
        <f t="shared" si="409"/>
        <v>0</v>
      </c>
      <c r="AD442" s="115">
        <f t="shared" si="409"/>
        <v>0</v>
      </c>
      <c r="AE442" s="115">
        <f t="shared" si="409"/>
        <v>0</v>
      </c>
      <c r="AF442" s="115">
        <f t="shared" si="409"/>
        <v>0</v>
      </c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  <c r="DV442" s="7"/>
      <c r="DW442" s="7"/>
      <c r="DX442" s="7"/>
      <c r="DY442" s="7"/>
      <c r="DZ442" s="7"/>
      <c r="EA442" s="7"/>
      <c r="EB442" s="7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</row>
    <row r="443" spans="1:191" ht="16.5" thickBot="1" x14ac:dyDescent="0.3">
      <c r="A443" s="207"/>
      <c r="B443" s="207"/>
      <c r="C443" s="207"/>
      <c r="D443" s="208" t="s">
        <v>110</v>
      </c>
      <c r="E443" s="209"/>
      <c r="F443" s="209"/>
      <c r="G443" s="210" t="s">
        <v>202</v>
      </c>
      <c r="H443" s="284">
        <f>+H455</f>
        <v>0</v>
      </c>
      <c r="I443" s="119">
        <f>+I455</f>
        <v>0</v>
      </c>
      <c r="J443" s="119">
        <f t="shared" ref="J443:AF443" si="410">+J455</f>
        <v>0</v>
      </c>
      <c r="K443" s="119">
        <f t="shared" si="410"/>
        <v>0</v>
      </c>
      <c r="L443" s="319">
        <f t="shared" si="410"/>
        <v>0</v>
      </c>
      <c r="M443" s="119">
        <f t="shared" si="410"/>
        <v>0</v>
      </c>
      <c r="N443" s="119">
        <f t="shared" si="410"/>
        <v>0</v>
      </c>
      <c r="O443" s="119">
        <f t="shared" si="410"/>
        <v>0</v>
      </c>
      <c r="P443" s="119">
        <f t="shared" si="410"/>
        <v>0</v>
      </c>
      <c r="Q443" s="119">
        <f t="shared" si="410"/>
        <v>0</v>
      </c>
      <c r="R443" s="119">
        <f t="shared" si="410"/>
        <v>0</v>
      </c>
      <c r="S443" s="119">
        <f t="shared" si="410"/>
        <v>0</v>
      </c>
      <c r="T443" s="119">
        <f t="shared" si="410"/>
        <v>0</v>
      </c>
      <c r="U443" s="119">
        <f t="shared" si="410"/>
        <v>0</v>
      </c>
      <c r="V443" s="119">
        <f t="shared" si="410"/>
        <v>0</v>
      </c>
      <c r="W443" s="119">
        <f t="shared" si="410"/>
        <v>0</v>
      </c>
      <c r="X443" s="119">
        <f t="shared" si="410"/>
        <v>0</v>
      </c>
      <c r="Y443" s="119">
        <f t="shared" si="410"/>
        <v>0</v>
      </c>
      <c r="Z443" s="119">
        <f t="shared" si="410"/>
        <v>0</v>
      </c>
      <c r="AA443" s="119">
        <f t="shared" si="410"/>
        <v>0</v>
      </c>
      <c r="AB443" s="119">
        <f t="shared" si="410"/>
        <v>0</v>
      </c>
      <c r="AC443" s="119">
        <f t="shared" si="410"/>
        <v>0</v>
      </c>
      <c r="AD443" s="119">
        <f t="shared" si="410"/>
        <v>0</v>
      </c>
      <c r="AE443" s="119">
        <f t="shared" si="410"/>
        <v>0</v>
      </c>
      <c r="AF443" s="115">
        <f t="shared" si="410"/>
        <v>0</v>
      </c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</row>
    <row r="444" spans="1:191" ht="36.75" thickBot="1" x14ac:dyDescent="0.3">
      <c r="A444" s="196">
        <v>8008</v>
      </c>
      <c r="B444" s="197"/>
      <c r="C444" s="197"/>
      <c r="D444" s="197"/>
      <c r="E444" s="197"/>
      <c r="F444" s="197"/>
      <c r="G444" s="211" t="s">
        <v>285</v>
      </c>
      <c r="H444" s="282">
        <f>+H445+H455</f>
        <v>0</v>
      </c>
      <c r="I444" s="199">
        <f>+I445+I455</f>
        <v>0</v>
      </c>
      <c r="J444" s="199">
        <f t="shared" ref="J444:AF444" si="411">+J445+J455</f>
        <v>0</v>
      </c>
      <c r="K444" s="199">
        <f t="shared" si="411"/>
        <v>0</v>
      </c>
      <c r="L444" s="317">
        <f t="shared" si="411"/>
        <v>0</v>
      </c>
      <c r="M444" s="199">
        <f t="shared" si="411"/>
        <v>0</v>
      </c>
      <c r="N444" s="199">
        <f t="shared" si="411"/>
        <v>0</v>
      </c>
      <c r="O444" s="199">
        <f t="shared" si="411"/>
        <v>0</v>
      </c>
      <c r="P444" s="199">
        <f t="shared" si="411"/>
        <v>0</v>
      </c>
      <c r="Q444" s="199">
        <f t="shared" si="411"/>
        <v>0</v>
      </c>
      <c r="R444" s="199">
        <f t="shared" si="411"/>
        <v>0</v>
      </c>
      <c r="S444" s="199">
        <f t="shared" si="411"/>
        <v>0</v>
      </c>
      <c r="T444" s="199">
        <f t="shared" si="411"/>
        <v>0</v>
      </c>
      <c r="U444" s="199">
        <f t="shared" si="411"/>
        <v>0</v>
      </c>
      <c r="V444" s="199">
        <f t="shared" si="411"/>
        <v>0</v>
      </c>
      <c r="W444" s="199">
        <f t="shared" si="411"/>
        <v>0</v>
      </c>
      <c r="X444" s="199">
        <f t="shared" si="411"/>
        <v>0</v>
      </c>
      <c r="Y444" s="199">
        <f t="shared" si="411"/>
        <v>0</v>
      </c>
      <c r="Z444" s="199">
        <f t="shared" si="411"/>
        <v>0</v>
      </c>
      <c r="AA444" s="199">
        <f t="shared" si="411"/>
        <v>0</v>
      </c>
      <c r="AB444" s="199">
        <f t="shared" si="411"/>
        <v>0</v>
      </c>
      <c r="AC444" s="199">
        <f t="shared" si="411"/>
        <v>0</v>
      </c>
      <c r="AD444" s="199">
        <f t="shared" si="411"/>
        <v>0</v>
      </c>
      <c r="AE444" s="200">
        <f t="shared" si="411"/>
        <v>0</v>
      </c>
      <c r="AF444" s="125">
        <f t="shared" si="411"/>
        <v>0</v>
      </c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  <c r="DV444" s="7"/>
      <c r="DW444" s="7"/>
      <c r="DX444" s="7"/>
      <c r="DY444" s="7"/>
      <c r="DZ444" s="7"/>
      <c r="EA444" s="7"/>
      <c r="EB444" s="7"/>
      <c r="EC444" s="7"/>
      <c r="ED444" s="7"/>
      <c r="EE444" s="7"/>
      <c r="EF444" s="7"/>
      <c r="EG444" s="7"/>
      <c r="EH444" s="7"/>
      <c r="EI444" s="7"/>
      <c r="EJ444" s="7"/>
      <c r="EK444" s="7"/>
      <c r="EL444" s="7"/>
      <c r="EM444" s="7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</row>
    <row r="445" spans="1:191" ht="15.75" x14ac:dyDescent="0.25">
      <c r="A445" s="202"/>
      <c r="B445" s="202"/>
      <c r="C445" s="202"/>
      <c r="D445" s="203" t="s">
        <v>76</v>
      </c>
      <c r="E445" s="203"/>
      <c r="F445" s="203"/>
      <c r="G445" s="205" t="s">
        <v>193</v>
      </c>
      <c r="H445" s="283">
        <f>+H446+H450</f>
        <v>0</v>
      </c>
      <c r="I445" s="141">
        <f>+I446+I450</f>
        <v>0</v>
      </c>
      <c r="J445" s="141">
        <f t="shared" ref="J445:AF445" si="412">+J446+J450</f>
        <v>0</v>
      </c>
      <c r="K445" s="141">
        <f t="shared" si="412"/>
        <v>0</v>
      </c>
      <c r="L445" s="318">
        <f t="shared" si="412"/>
        <v>0</v>
      </c>
      <c r="M445" s="141">
        <f t="shared" si="412"/>
        <v>0</v>
      </c>
      <c r="N445" s="141">
        <f t="shared" si="412"/>
        <v>0</v>
      </c>
      <c r="O445" s="141">
        <f t="shared" si="412"/>
        <v>0</v>
      </c>
      <c r="P445" s="141">
        <f t="shared" si="412"/>
        <v>0</v>
      </c>
      <c r="Q445" s="141">
        <f t="shared" si="412"/>
        <v>0</v>
      </c>
      <c r="R445" s="141">
        <f t="shared" si="412"/>
        <v>0</v>
      </c>
      <c r="S445" s="141">
        <f t="shared" si="412"/>
        <v>0</v>
      </c>
      <c r="T445" s="141">
        <f t="shared" si="412"/>
        <v>0</v>
      </c>
      <c r="U445" s="141">
        <f t="shared" si="412"/>
        <v>0</v>
      </c>
      <c r="V445" s="141">
        <f t="shared" si="412"/>
        <v>0</v>
      </c>
      <c r="W445" s="141">
        <f t="shared" si="412"/>
        <v>0</v>
      </c>
      <c r="X445" s="141">
        <f t="shared" si="412"/>
        <v>0</v>
      </c>
      <c r="Y445" s="141">
        <f t="shared" si="412"/>
        <v>0</v>
      </c>
      <c r="Z445" s="141">
        <f t="shared" si="412"/>
        <v>0</v>
      </c>
      <c r="AA445" s="141">
        <f t="shared" si="412"/>
        <v>0</v>
      </c>
      <c r="AB445" s="141">
        <f t="shared" si="412"/>
        <v>0</v>
      </c>
      <c r="AC445" s="141">
        <f t="shared" si="412"/>
        <v>0</v>
      </c>
      <c r="AD445" s="141">
        <f t="shared" si="412"/>
        <v>0</v>
      </c>
      <c r="AE445" s="141">
        <f t="shared" si="412"/>
        <v>0</v>
      </c>
      <c r="AF445" s="115">
        <f t="shared" si="412"/>
        <v>0</v>
      </c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  <c r="DV445" s="7"/>
      <c r="DW445" s="7"/>
      <c r="DX445" s="7"/>
      <c r="DY445" s="7"/>
      <c r="DZ445" s="7"/>
      <c r="EA445" s="7"/>
      <c r="EB445" s="7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</row>
    <row r="446" spans="1:191" ht="15.75" x14ac:dyDescent="0.25">
      <c r="A446" s="175"/>
      <c r="B446" s="175"/>
      <c r="C446" s="175"/>
      <c r="D446" s="181" t="s">
        <v>90</v>
      </c>
      <c r="E446" s="181"/>
      <c r="F446" s="181"/>
      <c r="G446" s="206" t="s">
        <v>91</v>
      </c>
      <c r="H446" s="146">
        <f>+H447</f>
        <v>0</v>
      </c>
      <c r="I446" s="115">
        <f>+I447</f>
        <v>0</v>
      </c>
      <c r="J446" s="115">
        <f t="shared" ref="J446:AF446" si="413">+J447</f>
        <v>0</v>
      </c>
      <c r="K446" s="115">
        <f t="shared" si="413"/>
        <v>0</v>
      </c>
      <c r="L446" s="310">
        <f t="shared" si="413"/>
        <v>0</v>
      </c>
      <c r="M446" s="115">
        <f t="shared" si="413"/>
        <v>0</v>
      </c>
      <c r="N446" s="115">
        <f t="shared" si="413"/>
        <v>0</v>
      </c>
      <c r="O446" s="115">
        <f t="shared" si="413"/>
        <v>0</v>
      </c>
      <c r="P446" s="115">
        <f t="shared" si="413"/>
        <v>0</v>
      </c>
      <c r="Q446" s="115">
        <f t="shared" si="413"/>
        <v>0</v>
      </c>
      <c r="R446" s="115">
        <f t="shared" si="413"/>
        <v>0</v>
      </c>
      <c r="S446" s="115">
        <f t="shared" si="413"/>
        <v>0</v>
      </c>
      <c r="T446" s="115">
        <f t="shared" si="413"/>
        <v>0</v>
      </c>
      <c r="U446" s="115">
        <f t="shared" si="413"/>
        <v>0</v>
      </c>
      <c r="V446" s="115">
        <f t="shared" si="413"/>
        <v>0</v>
      </c>
      <c r="W446" s="115">
        <f t="shared" si="413"/>
        <v>0</v>
      </c>
      <c r="X446" s="115">
        <f t="shared" si="413"/>
        <v>0</v>
      </c>
      <c r="Y446" s="115">
        <f t="shared" si="413"/>
        <v>0</v>
      </c>
      <c r="Z446" s="115">
        <f t="shared" si="413"/>
        <v>0</v>
      </c>
      <c r="AA446" s="115">
        <f t="shared" si="413"/>
        <v>0</v>
      </c>
      <c r="AB446" s="115">
        <f t="shared" si="413"/>
        <v>0</v>
      </c>
      <c r="AC446" s="115">
        <f t="shared" si="413"/>
        <v>0</v>
      </c>
      <c r="AD446" s="115">
        <f t="shared" si="413"/>
        <v>0</v>
      </c>
      <c r="AE446" s="115">
        <f t="shared" si="413"/>
        <v>0</v>
      </c>
      <c r="AF446" s="115">
        <f t="shared" si="413"/>
        <v>0</v>
      </c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  <c r="DV446" s="7"/>
      <c r="DW446" s="7"/>
      <c r="DX446" s="7"/>
      <c r="DY446" s="7"/>
      <c r="DZ446" s="7"/>
      <c r="EA446" s="7"/>
      <c r="EB446" s="7"/>
      <c r="EC446" s="7"/>
      <c r="ED446" s="7"/>
      <c r="EE446" s="7"/>
      <c r="EF446" s="7"/>
      <c r="EG446" s="7"/>
      <c r="EH446" s="7"/>
      <c r="EI446" s="7"/>
      <c r="EJ446" s="7"/>
      <c r="EK446" s="7"/>
      <c r="EL446" s="7"/>
      <c r="EM446" s="7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</row>
    <row r="447" spans="1:191" ht="15.75" x14ac:dyDescent="0.25">
      <c r="A447" s="175"/>
      <c r="B447" s="175"/>
      <c r="C447" s="175"/>
      <c r="D447" s="181"/>
      <c r="E447" s="181" t="s">
        <v>76</v>
      </c>
      <c r="F447" s="181"/>
      <c r="G447" s="212" t="s">
        <v>137</v>
      </c>
      <c r="H447" s="146">
        <f>+H448+H449</f>
        <v>0</v>
      </c>
      <c r="I447" s="115">
        <f>+I448+I449</f>
        <v>0</v>
      </c>
      <c r="J447" s="115">
        <f t="shared" ref="J447:AF447" si="414">+J448+J449</f>
        <v>0</v>
      </c>
      <c r="K447" s="115">
        <f t="shared" si="414"/>
        <v>0</v>
      </c>
      <c r="L447" s="310">
        <f t="shared" si="414"/>
        <v>0</v>
      </c>
      <c r="M447" s="115">
        <f t="shared" si="414"/>
        <v>0</v>
      </c>
      <c r="N447" s="115">
        <f t="shared" si="414"/>
        <v>0</v>
      </c>
      <c r="O447" s="115">
        <f t="shared" si="414"/>
        <v>0</v>
      </c>
      <c r="P447" s="115">
        <f t="shared" si="414"/>
        <v>0</v>
      </c>
      <c r="Q447" s="115">
        <f t="shared" si="414"/>
        <v>0</v>
      </c>
      <c r="R447" s="115">
        <f t="shared" si="414"/>
        <v>0</v>
      </c>
      <c r="S447" s="115">
        <f t="shared" si="414"/>
        <v>0</v>
      </c>
      <c r="T447" s="115">
        <f t="shared" si="414"/>
        <v>0</v>
      </c>
      <c r="U447" s="115">
        <f t="shared" si="414"/>
        <v>0</v>
      </c>
      <c r="V447" s="115">
        <f t="shared" si="414"/>
        <v>0</v>
      </c>
      <c r="W447" s="115">
        <f t="shared" si="414"/>
        <v>0</v>
      </c>
      <c r="X447" s="115">
        <f t="shared" si="414"/>
        <v>0</v>
      </c>
      <c r="Y447" s="115">
        <f t="shared" si="414"/>
        <v>0</v>
      </c>
      <c r="Z447" s="115">
        <f t="shared" si="414"/>
        <v>0</v>
      </c>
      <c r="AA447" s="115">
        <f t="shared" si="414"/>
        <v>0</v>
      </c>
      <c r="AB447" s="115">
        <f t="shared" si="414"/>
        <v>0</v>
      </c>
      <c r="AC447" s="115">
        <f t="shared" si="414"/>
        <v>0</v>
      </c>
      <c r="AD447" s="115">
        <f t="shared" si="414"/>
        <v>0</v>
      </c>
      <c r="AE447" s="115">
        <f t="shared" si="414"/>
        <v>0</v>
      </c>
      <c r="AF447" s="115">
        <f t="shared" si="414"/>
        <v>0</v>
      </c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  <c r="DV447" s="7"/>
      <c r="DW447" s="7"/>
      <c r="DX447" s="7"/>
      <c r="DY447" s="7"/>
      <c r="DZ447" s="7"/>
      <c r="EA447" s="7"/>
      <c r="EB447" s="7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</row>
    <row r="448" spans="1:191" ht="15.75" x14ac:dyDescent="0.25">
      <c r="A448" s="175"/>
      <c r="B448" s="175"/>
      <c r="C448" s="175"/>
      <c r="D448" s="181"/>
      <c r="E448" s="181"/>
      <c r="F448" s="181" t="s">
        <v>76</v>
      </c>
      <c r="G448" s="213" t="s">
        <v>138</v>
      </c>
      <c r="H448" s="146"/>
      <c r="I448" s="115"/>
      <c r="J448" s="115"/>
      <c r="K448" s="115">
        <f>+I448+J448</f>
        <v>0</v>
      </c>
      <c r="L448" s="310"/>
      <c r="M448" s="115">
        <f>+K448+L448</f>
        <v>0</v>
      </c>
      <c r="N448" s="115"/>
      <c r="O448" s="115">
        <f>+M448+N448</f>
        <v>0</v>
      </c>
      <c r="P448" s="115"/>
      <c r="Q448" s="115">
        <f>+O448+P448</f>
        <v>0</v>
      </c>
      <c r="R448" s="115"/>
      <c r="S448" s="115">
        <f>+Q448+R448</f>
        <v>0</v>
      </c>
      <c r="T448" s="115"/>
      <c r="U448" s="115">
        <f>+S448+T448</f>
        <v>0</v>
      </c>
      <c r="V448" s="115"/>
      <c r="W448" s="115">
        <f>+U448+V448</f>
        <v>0</v>
      </c>
      <c r="X448" s="115"/>
      <c r="Y448" s="115">
        <f>+W448+X448</f>
        <v>0</v>
      </c>
      <c r="Z448" s="115"/>
      <c r="AA448" s="115">
        <f>+Y448+Z448</f>
        <v>0</v>
      </c>
      <c r="AB448" s="115"/>
      <c r="AC448" s="115">
        <f>+AA448+AB448</f>
        <v>0</v>
      </c>
      <c r="AD448" s="115"/>
      <c r="AE448" s="115">
        <f>+AC448+AD448</f>
        <v>0</v>
      </c>
      <c r="AF448" s="115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  <c r="DV448" s="7"/>
      <c r="DW448" s="7"/>
      <c r="DX448" s="7"/>
      <c r="DY448" s="7"/>
      <c r="DZ448" s="7"/>
      <c r="EA448" s="7"/>
      <c r="EB448" s="7"/>
      <c r="EC448" s="7"/>
      <c r="ED448" s="7"/>
      <c r="EE448" s="7"/>
      <c r="EF448" s="7"/>
      <c r="EG448" s="7"/>
      <c r="EH448" s="7"/>
      <c r="EI448" s="7"/>
      <c r="EJ448" s="7"/>
      <c r="EK448" s="7"/>
      <c r="EL448" s="7"/>
      <c r="EM448" s="7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</row>
    <row r="449" spans="1:191" ht="15.75" x14ac:dyDescent="0.25">
      <c r="A449" s="175"/>
      <c r="B449" s="175"/>
      <c r="C449" s="175"/>
      <c r="D449" s="181"/>
      <c r="E449" s="181"/>
      <c r="F449" s="181" t="s">
        <v>345</v>
      </c>
      <c r="G449" s="213" t="s">
        <v>152</v>
      </c>
      <c r="H449" s="146"/>
      <c r="I449" s="115"/>
      <c r="J449" s="115"/>
      <c r="K449" s="115">
        <f>+I449+J449</f>
        <v>0</v>
      </c>
      <c r="L449" s="310"/>
      <c r="M449" s="115">
        <f>+K449+L449</f>
        <v>0</v>
      </c>
      <c r="N449" s="115"/>
      <c r="O449" s="115">
        <f>+M449+N449</f>
        <v>0</v>
      </c>
      <c r="P449" s="115"/>
      <c r="Q449" s="115">
        <f>+O449+P449</f>
        <v>0</v>
      </c>
      <c r="R449" s="115"/>
      <c r="S449" s="115">
        <f>+Q449+R449</f>
        <v>0</v>
      </c>
      <c r="T449" s="115"/>
      <c r="U449" s="115">
        <f>+S449+T449</f>
        <v>0</v>
      </c>
      <c r="V449" s="115"/>
      <c r="W449" s="115">
        <f>+U449+V449</f>
        <v>0</v>
      </c>
      <c r="X449" s="115"/>
      <c r="Y449" s="115">
        <f>+W449+X449</f>
        <v>0</v>
      </c>
      <c r="Z449" s="115"/>
      <c r="AA449" s="115">
        <f>+Y449+Z449</f>
        <v>0</v>
      </c>
      <c r="AB449" s="115"/>
      <c r="AC449" s="115">
        <f>+AA449+AB449</f>
        <v>0</v>
      </c>
      <c r="AD449" s="115"/>
      <c r="AE449" s="115">
        <f>+AC449+AD449</f>
        <v>0</v>
      </c>
      <c r="AF449" s="115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  <c r="DV449" s="7"/>
      <c r="DW449" s="7"/>
      <c r="DX449" s="7"/>
      <c r="DY449" s="7"/>
      <c r="DZ449" s="7"/>
      <c r="EA449" s="7"/>
      <c r="EB449" s="7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</row>
    <row r="450" spans="1:191" ht="15.75" x14ac:dyDescent="0.25">
      <c r="A450" s="175"/>
      <c r="B450" s="175"/>
      <c r="C450" s="175"/>
      <c r="D450" s="181" t="s">
        <v>92</v>
      </c>
      <c r="E450" s="181"/>
      <c r="F450" s="181"/>
      <c r="G450" s="206" t="s">
        <v>93</v>
      </c>
      <c r="H450" s="146">
        <f>+H451+H453</f>
        <v>0</v>
      </c>
      <c r="I450" s="115">
        <f>+I451+I453</f>
        <v>0</v>
      </c>
      <c r="J450" s="115">
        <f t="shared" ref="J450:AF450" si="415">+J451+J453</f>
        <v>0</v>
      </c>
      <c r="K450" s="115">
        <f t="shared" si="415"/>
        <v>0</v>
      </c>
      <c r="L450" s="310">
        <f t="shared" si="415"/>
        <v>0</v>
      </c>
      <c r="M450" s="115">
        <f t="shared" si="415"/>
        <v>0</v>
      </c>
      <c r="N450" s="115">
        <f t="shared" si="415"/>
        <v>0</v>
      </c>
      <c r="O450" s="115">
        <f t="shared" si="415"/>
        <v>0</v>
      </c>
      <c r="P450" s="115">
        <f t="shared" si="415"/>
        <v>0</v>
      </c>
      <c r="Q450" s="115">
        <f t="shared" si="415"/>
        <v>0</v>
      </c>
      <c r="R450" s="115">
        <f t="shared" si="415"/>
        <v>0</v>
      </c>
      <c r="S450" s="115">
        <f t="shared" si="415"/>
        <v>0</v>
      </c>
      <c r="T450" s="115">
        <f t="shared" si="415"/>
        <v>0</v>
      </c>
      <c r="U450" s="115">
        <f t="shared" si="415"/>
        <v>0</v>
      </c>
      <c r="V450" s="115">
        <f t="shared" si="415"/>
        <v>0</v>
      </c>
      <c r="W450" s="115">
        <f t="shared" si="415"/>
        <v>0</v>
      </c>
      <c r="X450" s="115">
        <f t="shared" si="415"/>
        <v>0</v>
      </c>
      <c r="Y450" s="115">
        <f t="shared" si="415"/>
        <v>0</v>
      </c>
      <c r="Z450" s="115">
        <f t="shared" si="415"/>
        <v>0</v>
      </c>
      <c r="AA450" s="115">
        <f t="shared" si="415"/>
        <v>0</v>
      </c>
      <c r="AB450" s="115">
        <f t="shared" si="415"/>
        <v>0</v>
      </c>
      <c r="AC450" s="115">
        <f t="shared" si="415"/>
        <v>0</v>
      </c>
      <c r="AD450" s="115">
        <f t="shared" si="415"/>
        <v>0</v>
      </c>
      <c r="AE450" s="115">
        <f t="shared" si="415"/>
        <v>0</v>
      </c>
      <c r="AF450" s="115">
        <f t="shared" si="415"/>
        <v>0</v>
      </c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  <c r="DV450" s="7"/>
      <c r="DW450" s="7"/>
      <c r="DX450" s="7"/>
      <c r="DY450" s="7"/>
      <c r="DZ450" s="7"/>
      <c r="EA450" s="7"/>
      <c r="EB450" s="7"/>
      <c r="EC450" s="7"/>
      <c r="ED450" s="7"/>
      <c r="EE450" s="7"/>
      <c r="EF450" s="7"/>
      <c r="EG450" s="7"/>
      <c r="EH450" s="7"/>
      <c r="EI450" s="7"/>
      <c r="EJ450" s="7"/>
      <c r="EK450" s="7"/>
      <c r="EL450" s="7"/>
      <c r="EM450" s="7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</row>
    <row r="451" spans="1:191" ht="15.75" x14ac:dyDescent="0.25">
      <c r="A451" s="175"/>
      <c r="B451" s="175"/>
      <c r="C451" s="175"/>
      <c r="D451" s="181"/>
      <c r="E451" s="181" t="s">
        <v>76</v>
      </c>
      <c r="F451" s="181"/>
      <c r="G451" s="212" t="s">
        <v>165</v>
      </c>
      <c r="H451" s="146">
        <f>+H452</f>
        <v>0</v>
      </c>
      <c r="I451" s="115">
        <f>+I452</f>
        <v>0</v>
      </c>
      <c r="J451" s="115">
        <f t="shared" ref="J451:AF451" si="416">+J452</f>
        <v>0</v>
      </c>
      <c r="K451" s="115">
        <f t="shared" si="416"/>
        <v>0</v>
      </c>
      <c r="L451" s="310">
        <f t="shared" si="416"/>
        <v>0</v>
      </c>
      <c r="M451" s="115">
        <f t="shared" si="416"/>
        <v>0</v>
      </c>
      <c r="N451" s="115">
        <f t="shared" si="416"/>
        <v>0</v>
      </c>
      <c r="O451" s="115">
        <f t="shared" si="416"/>
        <v>0</v>
      </c>
      <c r="P451" s="115">
        <f t="shared" si="416"/>
        <v>0</v>
      </c>
      <c r="Q451" s="115">
        <f t="shared" si="416"/>
        <v>0</v>
      </c>
      <c r="R451" s="115">
        <f t="shared" si="416"/>
        <v>0</v>
      </c>
      <c r="S451" s="115">
        <f t="shared" si="416"/>
        <v>0</v>
      </c>
      <c r="T451" s="115">
        <f t="shared" si="416"/>
        <v>0</v>
      </c>
      <c r="U451" s="115">
        <f t="shared" si="416"/>
        <v>0</v>
      </c>
      <c r="V451" s="115">
        <f t="shared" si="416"/>
        <v>0</v>
      </c>
      <c r="W451" s="115">
        <f t="shared" si="416"/>
        <v>0</v>
      </c>
      <c r="X451" s="115">
        <f t="shared" si="416"/>
        <v>0</v>
      </c>
      <c r="Y451" s="115">
        <f t="shared" si="416"/>
        <v>0</v>
      </c>
      <c r="Z451" s="115">
        <f t="shared" si="416"/>
        <v>0</v>
      </c>
      <c r="AA451" s="115">
        <f t="shared" si="416"/>
        <v>0</v>
      </c>
      <c r="AB451" s="115">
        <f t="shared" si="416"/>
        <v>0</v>
      </c>
      <c r="AC451" s="115">
        <f t="shared" si="416"/>
        <v>0</v>
      </c>
      <c r="AD451" s="115">
        <f t="shared" si="416"/>
        <v>0</v>
      </c>
      <c r="AE451" s="115">
        <f t="shared" si="416"/>
        <v>0</v>
      </c>
      <c r="AF451" s="115">
        <f t="shared" si="416"/>
        <v>0</v>
      </c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</row>
    <row r="452" spans="1:191" ht="30" x14ac:dyDescent="0.25">
      <c r="A452" s="175"/>
      <c r="B452" s="175"/>
      <c r="C452" s="175"/>
      <c r="D452" s="181"/>
      <c r="E452" s="181"/>
      <c r="F452" s="181" t="s">
        <v>94</v>
      </c>
      <c r="G452" s="213" t="s">
        <v>171</v>
      </c>
      <c r="H452" s="146"/>
      <c r="I452" s="115"/>
      <c r="J452" s="115"/>
      <c r="K452" s="115">
        <f>+I452+J452</f>
        <v>0</v>
      </c>
      <c r="L452" s="310"/>
      <c r="M452" s="115">
        <f>+K452+L452</f>
        <v>0</v>
      </c>
      <c r="N452" s="115"/>
      <c r="O452" s="115">
        <f>+M452+N452</f>
        <v>0</v>
      </c>
      <c r="P452" s="115"/>
      <c r="Q452" s="115">
        <f>+O452+P452</f>
        <v>0</v>
      </c>
      <c r="R452" s="115"/>
      <c r="S452" s="115">
        <f>+Q452+R452</f>
        <v>0</v>
      </c>
      <c r="T452" s="115"/>
      <c r="U452" s="115">
        <f>+S452+T452</f>
        <v>0</v>
      </c>
      <c r="V452" s="115"/>
      <c r="W452" s="115">
        <f>+U452+V452</f>
        <v>0</v>
      </c>
      <c r="X452" s="115"/>
      <c r="Y452" s="115">
        <f>+W452+X452</f>
        <v>0</v>
      </c>
      <c r="Z452" s="115"/>
      <c r="AA452" s="115">
        <f>+Y452+Z452</f>
        <v>0</v>
      </c>
      <c r="AB452" s="115"/>
      <c r="AC452" s="115">
        <f>+AA452+AB452</f>
        <v>0</v>
      </c>
      <c r="AD452" s="115"/>
      <c r="AE452" s="115">
        <f>+AC452+AD452</f>
        <v>0</v>
      </c>
      <c r="AF452" s="115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  <c r="DV452" s="7"/>
      <c r="DW452" s="7"/>
      <c r="DX452" s="7"/>
      <c r="DY452" s="7"/>
      <c r="DZ452" s="7"/>
      <c r="EA452" s="7"/>
      <c r="EB452" s="7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</row>
    <row r="453" spans="1:191" ht="15.75" x14ac:dyDescent="0.25">
      <c r="A453" s="175"/>
      <c r="B453" s="175"/>
      <c r="C453" s="175"/>
      <c r="D453" s="181"/>
      <c r="E453" s="181" t="s">
        <v>94</v>
      </c>
      <c r="F453" s="181"/>
      <c r="G453" s="206" t="s">
        <v>178</v>
      </c>
      <c r="H453" s="146">
        <f>+H454</f>
        <v>0</v>
      </c>
      <c r="I453" s="115">
        <f>+I454</f>
        <v>0</v>
      </c>
      <c r="J453" s="115">
        <f t="shared" ref="J453:AF453" si="417">+J454</f>
        <v>0</v>
      </c>
      <c r="K453" s="115">
        <f t="shared" si="417"/>
        <v>0</v>
      </c>
      <c r="L453" s="310">
        <f t="shared" si="417"/>
        <v>0</v>
      </c>
      <c r="M453" s="115">
        <f t="shared" si="417"/>
        <v>0</v>
      </c>
      <c r="N453" s="115">
        <f t="shared" si="417"/>
        <v>0</v>
      </c>
      <c r="O453" s="115">
        <f t="shared" si="417"/>
        <v>0</v>
      </c>
      <c r="P453" s="115">
        <f t="shared" si="417"/>
        <v>0</v>
      </c>
      <c r="Q453" s="115">
        <f t="shared" si="417"/>
        <v>0</v>
      </c>
      <c r="R453" s="115">
        <f t="shared" si="417"/>
        <v>0</v>
      </c>
      <c r="S453" s="115">
        <f t="shared" si="417"/>
        <v>0</v>
      </c>
      <c r="T453" s="115">
        <f t="shared" si="417"/>
        <v>0</v>
      </c>
      <c r="U453" s="115">
        <f t="shared" si="417"/>
        <v>0</v>
      </c>
      <c r="V453" s="115">
        <f t="shared" si="417"/>
        <v>0</v>
      </c>
      <c r="W453" s="115">
        <f t="shared" si="417"/>
        <v>0</v>
      </c>
      <c r="X453" s="115">
        <f t="shared" si="417"/>
        <v>0</v>
      </c>
      <c r="Y453" s="115">
        <f t="shared" si="417"/>
        <v>0</v>
      </c>
      <c r="Z453" s="115">
        <f t="shared" si="417"/>
        <v>0</v>
      </c>
      <c r="AA453" s="115">
        <f t="shared" si="417"/>
        <v>0</v>
      </c>
      <c r="AB453" s="115">
        <f t="shared" si="417"/>
        <v>0</v>
      </c>
      <c r="AC453" s="115">
        <f t="shared" si="417"/>
        <v>0</v>
      </c>
      <c r="AD453" s="115">
        <f t="shared" si="417"/>
        <v>0</v>
      </c>
      <c r="AE453" s="115">
        <f t="shared" si="417"/>
        <v>0</v>
      </c>
      <c r="AF453" s="115">
        <f t="shared" si="417"/>
        <v>0</v>
      </c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  <c r="DV453" s="7"/>
      <c r="DW453" s="7"/>
      <c r="DX453" s="7"/>
      <c r="DY453" s="7"/>
      <c r="DZ453" s="7"/>
      <c r="EA453" s="7"/>
      <c r="EB453" s="7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</row>
    <row r="454" spans="1:191" ht="15.75" x14ac:dyDescent="0.25">
      <c r="A454" s="175"/>
      <c r="B454" s="175"/>
      <c r="C454" s="175"/>
      <c r="D454" s="181"/>
      <c r="E454" s="181"/>
      <c r="F454" s="181" t="s">
        <v>76</v>
      </c>
      <c r="G454" s="213" t="s">
        <v>180</v>
      </c>
      <c r="H454" s="146"/>
      <c r="I454" s="115"/>
      <c r="J454" s="115"/>
      <c r="K454" s="115">
        <f>+I454+J454</f>
        <v>0</v>
      </c>
      <c r="L454" s="310"/>
      <c r="M454" s="115">
        <f>+K454+L454</f>
        <v>0</v>
      </c>
      <c r="N454" s="115"/>
      <c r="O454" s="115">
        <f>+M454+N454</f>
        <v>0</v>
      </c>
      <c r="P454" s="115"/>
      <c r="Q454" s="115">
        <f>+O454+P454</f>
        <v>0</v>
      </c>
      <c r="R454" s="115"/>
      <c r="S454" s="115">
        <f>+Q454+R454</f>
        <v>0</v>
      </c>
      <c r="T454" s="115"/>
      <c r="U454" s="115">
        <f>+S454+T454</f>
        <v>0</v>
      </c>
      <c r="V454" s="115"/>
      <c r="W454" s="115">
        <f>+U454+V454</f>
        <v>0</v>
      </c>
      <c r="X454" s="115"/>
      <c r="Y454" s="115">
        <f>+W454+X454</f>
        <v>0</v>
      </c>
      <c r="Z454" s="115"/>
      <c r="AA454" s="115">
        <f>+Y454+Z454</f>
        <v>0</v>
      </c>
      <c r="AB454" s="115"/>
      <c r="AC454" s="115">
        <f>+AA454+AB454</f>
        <v>0</v>
      </c>
      <c r="AD454" s="115"/>
      <c r="AE454" s="115">
        <f>+AC454+AD454</f>
        <v>0</v>
      </c>
      <c r="AF454" s="115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  <c r="DV454" s="7"/>
      <c r="DW454" s="7"/>
      <c r="DX454" s="7"/>
      <c r="DY454" s="7"/>
      <c r="DZ454" s="7"/>
      <c r="EA454" s="7"/>
      <c r="EB454" s="7"/>
      <c r="EC454" s="7"/>
      <c r="ED454" s="7"/>
      <c r="EE454" s="7"/>
      <c r="EF454" s="7"/>
      <c r="EG454" s="7"/>
      <c r="EH454" s="7"/>
      <c r="EI454" s="7"/>
      <c r="EJ454" s="7"/>
      <c r="EK454" s="7"/>
      <c r="EL454" s="7"/>
      <c r="EM454" s="7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</row>
    <row r="455" spans="1:191" ht="15.75" x14ac:dyDescent="0.25">
      <c r="A455" s="175"/>
      <c r="B455" s="175"/>
      <c r="C455" s="175"/>
      <c r="D455" s="178">
        <v>70</v>
      </c>
      <c r="E455" s="178"/>
      <c r="F455" s="178"/>
      <c r="G455" s="206" t="s">
        <v>273</v>
      </c>
      <c r="H455" s="146">
        <f t="shared" ref="H455:I457" si="418">+H456</f>
        <v>0</v>
      </c>
      <c r="I455" s="115">
        <f t="shared" si="418"/>
        <v>0</v>
      </c>
      <c r="J455" s="115">
        <f t="shared" ref="J455:AF457" si="419">+J456</f>
        <v>0</v>
      </c>
      <c r="K455" s="115">
        <f t="shared" si="419"/>
        <v>0</v>
      </c>
      <c r="L455" s="310">
        <f t="shared" si="419"/>
        <v>0</v>
      </c>
      <c r="M455" s="115">
        <f t="shared" si="419"/>
        <v>0</v>
      </c>
      <c r="N455" s="115">
        <f t="shared" si="419"/>
        <v>0</v>
      </c>
      <c r="O455" s="115">
        <f t="shared" si="419"/>
        <v>0</v>
      </c>
      <c r="P455" s="115">
        <f t="shared" si="419"/>
        <v>0</v>
      </c>
      <c r="Q455" s="115">
        <f t="shared" si="419"/>
        <v>0</v>
      </c>
      <c r="R455" s="115">
        <f t="shared" si="419"/>
        <v>0</v>
      </c>
      <c r="S455" s="115">
        <f t="shared" si="419"/>
        <v>0</v>
      </c>
      <c r="T455" s="115">
        <f t="shared" si="419"/>
        <v>0</v>
      </c>
      <c r="U455" s="115">
        <f t="shared" si="419"/>
        <v>0</v>
      </c>
      <c r="V455" s="115">
        <f t="shared" si="419"/>
        <v>0</v>
      </c>
      <c r="W455" s="115">
        <f t="shared" si="419"/>
        <v>0</v>
      </c>
      <c r="X455" s="115">
        <f t="shared" si="419"/>
        <v>0</v>
      </c>
      <c r="Y455" s="115">
        <f t="shared" si="419"/>
        <v>0</v>
      </c>
      <c r="Z455" s="115">
        <f t="shared" si="419"/>
        <v>0</v>
      </c>
      <c r="AA455" s="115">
        <f t="shared" si="419"/>
        <v>0</v>
      </c>
      <c r="AB455" s="115">
        <f t="shared" si="419"/>
        <v>0</v>
      </c>
      <c r="AC455" s="115">
        <f t="shared" si="419"/>
        <v>0</v>
      </c>
      <c r="AD455" s="115">
        <f t="shared" si="419"/>
        <v>0</v>
      </c>
      <c r="AE455" s="115">
        <f t="shared" si="419"/>
        <v>0</v>
      </c>
      <c r="AF455" s="115">
        <f t="shared" si="419"/>
        <v>0</v>
      </c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</row>
    <row r="456" spans="1:191" ht="15.75" x14ac:dyDescent="0.25">
      <c r="A456" s="175"/>
      <c r="B456" s="175"/>
      <c r="C456" s="175"/>
      <c r="D456" s="178">
        <v>71</v>
      </c>
      <c r="E456" s="178"/>
      <c r="F456" s="178"/>
      <c r="G456" s="206" t="s">
        <v>227</v>
      </c>
      <c r="H456" s="146">
        <f t="shared" si="418"/>
        <v>0</v>
      </c>
      <c r="I456" s="115">
        <f t="shared" si="418"/>
        <v>0</v>
      </c>
      <c r="J456" s="115">
        <f t="shared" si="419"/>
        <v>0</v>
      </c>
      <c r="K456" s="115">
        <f t="shared" si="419"/>
        <v>0</v>
      </c>
      <c r="L456" s="310">
        <f t="shared" si="419"/>
        <v>0</v>
      </c>
      <c r="M456" s="115">
        <f t="shared" si="419"/>
        <v>0</v>
      </c>
      <c r="N456" s="115">
        <f t="shared" si="419"/>
        <v>0</v>
      </c>
      <c r="O456" s="115">
        <f t="shared" si="419"/>
        <v>0</v>
      </c>
      <c r="P456" s="115">
        <f t="shared" si="419"/>
        <v>0</v>
      </c>
      <c r="Q456" s="115">
        <f t="shared" si="419"/>
        <v>0</v>
      </c>
      <c r="R456" s="115">
        <f t="shared" si="419"/>
        <v>0</v>
      </c>
      <c r="S456" s="115">
        <f t="shared" si="419"/>
        <v>0</v>
      </c>
      <c r="T456" s="115">
        <f t="shared" si="419"/>
        <v>0</v>
      </c>
      <c r="U456" s="115">
        <f t="shared" si="419"/>
        <v>0</v>
      </c>
      <c r="V456" s="115">
        <f t="shared" si="419"/>
        <v>0</v>
      </c>
      <c r="W456" s="115">
        <f t="shared" si="419"/>
        <v>0</v>
      </c>
      <c r="X456" s="115">
        <f t="shared" si="419"/>
        <v>0</v>
      </c>
      <c r="Y456" s="115">
        <f t="shared" si="419"/>
        <v>0</v>
      </c>
      <c r="Z456" s="115">
        <f t="shared" si="419"/>
        <v>0</v>
      </c>
      <c r="AA456" s="115">
        <f t="shared" si="419"/>
        <v>0</v>
      </c>
      <c r="AB456" s="115">
        <f t="shared" si="419"/>
        <v>0</v>
      </c>
      <c r="AC456" s="115">
        <f t="shared" si="419"/>
        <v>0</v>
      </c>
      <c r="AD456" s="115">
        <f t="shared" si="419"/>
        <v>0</v>
      </c>
      <c r="AE456" s="115">
        <f t="shared" si="419"/>
        <v>0</v>
      </c>
      <c r="AF456" s="115">
        <f t="shared" si="419"/>
        <v>0</v>
      </c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  <c r="DV456" s="7"/>
      <c r="DW456" s="7"/>
      <c r="DX456" s="7"/>
      <c r="DY456" s="7"/>
      <c r="DZ456" s="7"/>
      <c r="EA456" s="7"/>
      <c r="EB456" s="7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</row>
    <row r="457" spans="1:191" ht="15.75" x14ac:dyDescent="0.25">
      <c r="A457" s="175"/>
      <c r="B457" s="175"/>
      <c r="C457" s="175"/>
      <c r="D457" s="178"/>
      <c r="E457" s="181" t="s">
        <v>76</v>
      </c>
      <c r="F457" s="181"/>
      <c r="G457" s="212" t="s">
        <v>228</v>
      </c>
      <c r="H457" s="146">
        <f t="shared" si="418"/>
        <v>0</v>
      </c>
      <c r="I457" s="115">
        <f t="shared" si="418"/>
        <v>0</v>
      </c>
      <c r="J457" s="115">
        <f t="shared" si="419"/>
        <v>0</v>
      </c>
      <c r="K457" s="115">
        <f t="shared" si="419"/>
        <v>0</v>
      </c>
      <c r="L457" s="310">
        <f t="shared" si="419"/>
        <v>0</v>
      </c>
      <c r="M457" s="115">
        <f t="shared" si="419"/>
        <v>0</v>
      </c>
      <c r="N457" s="115">
        <f t="shared" si="419"/>
        <v>0</v>
      </c>
      <c r="O457" s="115">
        <f t="shared" si="419"/>
        <v>0</v>
      </c>
      <c r="P457" s="115">
        <f t="shared" si="419"/>
        <v>0</v>
      </c>
      <c r="Q457" s="115">
        <f t="shared" si="419"/>
        <v>0</v>
      </c>
      <c r="R457" s="115">
        <f t="shared" si="419"/>
        <v>0</v>
      </c>
      <c r="S457" s="115">
        <f t="shared" si="419"/>
        <v>0</v>
      </c>
      <c r="T457" s="115">
        <f t="shared" si="419"/>
        <v>0</v>
      </c>
      <c r="U457" s="115">
        <f t="shared" si="419"/>
        <v>0</v>
      </c>
      <c r="V457" s="115">
        <f t="shared" si="419"/>
        <v>0</v>
      </c>
      <c r="W457" s="115">
        <f t="shared" si="419"/>
        <v>0</v>
      </c>
      <c r="X457" s="115">
        <f t="shared" si="419"/>
        <v>0</v>
      </c>
      <c r="Y457" s="115">
        <f t="shared" si="419"/>
        <v>0</v>
      </c>
      <c r="Z457" s="115">
        <f t="shared" si="419"/>
        <v>0</v>
      </c>
      <c r="AA457" s="115">
        <f t="shared" si="419"/>
        <v>0</v>
      </c>
      <c r="AB457" s="115">
        <f t="shared" si="419"/>
        <v>0</v>
      </c>
      <c r="AC457" s="115">
        <f t="shared" si="419"/>
        <v>0</v>
      </c>
      <c r="AD457" s="115">
        <f t="shared" si="419"/>
        <v>0</v>
      </c>
      <c r="AE457" s="115">
        <f t="shared" si="419"/>
        <v>0</v>
      </c>
      <c r="AF457" s="115">
        <f t="shared" si="419"/>
        <v>0</v>
      </c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</row>
    <row r="458" spans="1:191" ht="15.75" x14ac:dyDescent="0.25">
      <c r="A458" s="175"/>
      <c r="B458" s="175"/>
      <c r="C458" s="175"/>
      <c r="D458" s="178"/>
      <c r="E458" s="181"/>
      <c r="F458" s="181" t="s">
        <v>78</v>
      </c>
      <c r="G458" s="213" t="s">
        <v>230</v>
      </c>
      <c r="H458" s="146"/>
      <c r="I458" s="115"/>
      <c r="J458" s="115"/>
      <c r="K458" s="115">
        <f>+I458+J458</f>
        <v>0</v>
      </c>
      <c r="L458" s="310"/>
      <c r="M458" s="115">
        <f>+K458+L458</f>
        <v>0</v>
      </c>
      <c r="N458" s="115"/>
      <c r="O458" s="115">
        <f>+M458+N458</f>
        <v>0</v>
      </c>
      <c r="P458" s="115"/>
      <c r="Q458" s="115">
        <f>+O458+P458</f>
        <v>0</v>
      </c>
      <c r="R458" s="115"/>
      <c r="S458" s="115">
        <f>+Q458+R458</f>
        <v>0</v>
      </c>
      <c r="T458" s="115"/>
      <c r="U458" s="115">
        <f>+S458+T458</f>
        <v>0</v>
      </c>
      <c r="V458" s="115"/>
      <c r="W458" s="115">
        <f>+U458+V458</f>
        <v>0</v>
      </c>
      <c r="X458" s="115"/>
      <c r="Y458" s="115">
        <f>+W458+X458</f>
        <v>0</v>
      </c>
      <c r="Z458" s="115"/>
      <c r="AA458" s="115">
        <f>+Y458+Z458</f>
        <v>0</v>
      </c>
      <c r="AB458" s="115"/>
      <c r="AC458" s="115">
        <f>+AA458+AB458</f>
        <v>0</v>
      </c>
      <c r="AD458" s="115"/>
      <c r="AE458" s="115">
        <f>+AC458+AD458</f>
        <v>0</v>
      </c>
      <c r="AF458" s="2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  <c r="DV458" s="7"/>
      <c r="DW458" s="7"/>
      <c r="DX458" s="7"/>
      <c r="DY458" s="7"/>
      <c r="DZ458" s="7"/>
      <c r="EA458" s="7"/>
      <c r="EB458" s="7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</row>
    <row r="459" spans="1:191" ht="15.75" x14ac:dyDescent="0.25">
      <c r="A459" s="215"/>
      <c r="B459" s="215"/>
      <c r="C459" s="215"/>
      <c r="D459" s="215"/>
      <c r="E459" s="215"/>
      <c r="F459" s="215"/>
      <c r="G459" s="192"/>
      <c r="H459" s="285"/>
      <c r="I459" s="214"/>
      <c r="J459" s="214"/>
      <c r="K459" s="214"/>
      <c r="L459" s="320"/>
      <c r="M459" s="214"/>
      <c r="N459" s="214"/>
      <c r="O459" s="214"/>
      <c r="P459" s="214"/>
      <c r="Q459" s="214"/>
      <c r="R459" s="214"/>
      <c r="S459" s="214"/>
      <c r="T459" s="214"/>
      <c r="U459" s="214"/>
      <c r="V459" s="214"/>
      <c r="W459" s="214"/>
      <c r="X459" s="214"/>
      <c r="Y459" s="214"/>
      <c r="Z459" s="214"/>
      <c r="AA459" s="214"/>
      <c r="AB459" s="214"/>
      <c r="AC459" s="214"/>
      <c r="AD459" s="214"/>
      <c r="AE459" s="214"/>
      <c r="AF459" s="2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</row>
    <row r="460" spans="1:191" x14ac:dyDescent="0.2">
      <c r="A460" s="8"/>
      <c r="G460" s="216"/>
      <c r="H460" s="286"/>
      <c r="I460" s="217"/>
      <c r="J460" s="217"/>
      <c r="K460" s="217"/>
      <c r="L460" s="321"/>
      <c r="M460" s="217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  <c r="DV460" s="7"/>
      <c r="DW460" s="7"/>
      <c r="DX460" s="7"/>
      <c r="DY460" s="7"/>
      <c r="DZ460" s="7"/>
      <c r="EA460" s="7"/>
      <c r="EB460" s="7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</row>
    <row r="461" spans="1:191" ht="31.5" x14ac:dyDescent="0.2">
      <c r="A461" s="8"/>
      <c r="D461" s="218">
        <v>56</v>
      </c>
      <c r="E461" s="218"/>
      <c r="F461" s="218"/>
      <c r="G461" s="192" t="s">
        <v>346</v>
      </c>
      <c r="H461" s="286">
        <f>+H462</f>
        <v>0</v>
      </c>
      <c r="I461" s="217">
        <f>+I462</f>
        <v>0</v>
      </c>
      <c r="J461" s="217">
        <f t="shared" ref="J461:AF461" si="420">+J462</f>
        <v>0</v>
      </c>
      <c r="K461" s="217">
        <f t="shared" si="420"/>
        <v>0</v>
      </c>
      <c r="L461" s="321">
        <f t="shared" si="420"/>
        <v>0</v>
      </c>
      <c r="M461" s="217">
        <f t="shared" si="420"/>
        <v>0</v>
      </c>
      <c r="N461" s="217">
        <f t="shared" si="420"/>
        <v>0</v>
      </c>
      <c r="O461" s="217">
        <f t="shared" si="420"/>
        <v>0</v>
      </c>
      <c r="P461" s="217">
        <f t="shared" si="420"/>
        <v>0</v>
      </c>
      <c r="Q461" s="217">
        <f t="shared" si="420"/>
        <v>0</v>
      </c>
      <c r="R461" s="217">
        <f t="shared" si="420"/>
        <v>0</v>
      </c>
      <c r="S461" s="217">
        <f t="shared" si="420"/>
        <v>0</v>
      </c>
      <c r="T461" s="217">
        <f t="shared" si="420"/>
        <v>0</v>
      </c>
      <c r="U461" s="217">
        <f t="shared" si="420"/>
        <v>0</v>
      </c>
      <c r="V461" s="217">
        <f t="shared" si="420"/>
        <v>0</v>
      </c>
      <c r="W461" s="217">
        <f t="shared" si="420"/>
        <v>0</v>
      </c>
      <c r="X461" s="217">
        <f t="shared" si="420"/>
        <v>0</v>
      </c>
      <c r="Y461" s="217">
        <f t="shared" si="420"/>
        <v>0</v>
      </c>
      <c r="Z461" s="217">
        <f t="shared" si="420"/>
        <v>0</v>
      </c>
      <c r="AA461" s="217">
        <f t="shared" si="420"/>
        <v>0</v>
      </c>
      <c r="AB461" s="217">
        <f t="shared" si="420"/>
        <v>0</v>
      </c>
      <c r="AC461" s="217">
        <f t="shared" si="420"/>
        <v>0</v>
      </c>
      <c r="AD461" s="217">
        <f t="shared" si="420"/>
        <v>0</v>
      </c>
      <c r="AE461" s="217">
        <f t="shared" si="420"/>
        <v>0</v>
      </c>
      <c r="AF461" s="217">
        <f t="shared" si="420"/>
        <v>0</v>
      </c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</row>
    <row r="462" spans="1:191" ht="15.75" x14ac:dyDescent="0.2">
      <c r="A462" s="8"/>
      <c r="D462" s="219"/>
      <c r="E462" s="219" t="s">
        <v>78</v>
      </c>
      <c r="F462" s="219"/>
      <c r="G462" s="192" t="s">
        <v>223</v>
      </c>
      <c r="H462" s="286">
        <f>+H463+H464+H465</f>
        <v>0</v>
      </c>
      <c r="I462" s="217">
        <f>+I463+I464+I465</f>
        <v>0</v>
      </c>
      <c r="J462" s="217">
        <f t="shared" ref="J462:AE462" si="421">+J463+J464+J465</f>
        <v>0</v>
      </c>
      <c r="K462" s="217">
        <f t="shared" si="421"/>
        <v>0</v>
      </c>
      <c r="L462" s="321">
        <f t="shared" si="421"/>
        <v>0</v>
      </c>
      <c r="M462" s="217">
        <f t="shared" si="421"/>
        <v>0</v>
      </c>
      <c r="N462" s="217">
        <f t="shared" si="421"/>
        <v>0</v>
      </c>
      <c r="O462" s="217">
        <f t="shared" si="421"/>
        <v>0</v>
      </c>
      <c r="P462" s="217">
        <f t="shared" si="421"/>
        <v>0</v>
      </c>
      <c r="Q462" s="217">
        <f t="shared" si="421"/>
        <v>0</v>
      </c>
      <c r="R462" s="217">
        <f t="shared" si="421"/>
        <v>0</v>
      </c>
      <c r="S462" s="217">
        <f t="shared" si="421"/>
        <v>0</v>
      </c>
      <c r="T462" s="217">
        <f t="shared" si="421"/>
        <v>0</v>
      </c>
      <c r="U462" s="217">
        <f t="shared" si="421"/>
        <v>0</v>
      </c>
      <c r="V462" s="217">
        <f t="shared" si="421"/>
        <v>0</v>
      </c>
      <c r="W462" s="217">
        <f t="shared" si="421"/>
        <v>0</v>
      </c>
      <c r="X462" s="217">
        <f t="shared" si="421"/>
        <v>0</v>
      </c>
      <c r="Y462" s="217">
        <f t="shared" si="421"/>
        <v>0</v>
      </c>
      <c r="Z462" s="217">
        <f t="shared" si="421"/>
        <v>0</v>
      </c>
      <c r="AA462" s="217">
        <f t="shared" si="421"/>
        <v>0</v>
      </c>
      <c r="AB462" s="217">
        <f t="shared" si="421"/>
        <v>0</v>
      </c>
      <c r="AC462" s="217">
        <f t="shared" si="421"/>
        <v>0</v>
      </c>
      <c r="AD462" s="217">
        <f t="shared" si="421"/>
        <v>0</v>
      </c>
      <c r="AE462" s="217">
        <f t="shared" si="421"/>
        <v>0</v>
      </c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  <c r="DV462" s="7"/>
      <c r="DW462" s="7"/>
      <c r="DX462" s="7"/>
      <c r="DY462" s="7"/>
      <c r="DZ462" s="7"/>
      <c r="EA462" s="7"/>
      <c r="EB462" s="7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</row>
    <row r="463" spans="1:191" x14ac:dyDescent="0.2">
      <c r="A463" s="8"/>
      <c r="D463" s="220"/>
      <c r="E463" s="220"/>
      <c r="F463" s="220" t="s">
        <v>76</v>
      </c>
      <c r="G463" s="221" t="s">
        <v>347</v>
      </c>
      <c r="H463" s="286"/>
      <c r="I463" s="217"/>
      <c r="J463" s="217"/>
      <c r="K463" s="217">
        <f>+I463+J463</f>
        <v>0</v>
      </c>
      <c r="L463" s="321"/>
      <c r="M463" s="217">
        <f>+K463+L463</f>
        <v>0</v>
      </c>
      <c r="N463" s="14"/>
      <c r="O463" s="217">
        <f>+M463+N463</f>
        <v>0</v>
      </c>
      <c r="P463" s="14"/>
      <c r="Q463" s="217">
        <f>+O463+P463</f>
        <v>0</v>
      </c>
      <c r="R463" s="14"/>
      <c r="S463" s="217">
        <f>+Q463+R463</f>
        <v>0</v>
      </c>
      <c r="T463" s="14"/>
      <c r="U463" s="217">
        <f>+S463+T463</f>
        <v>0</v>
      </c>
      <c r="V463" s="14"/>
      <c r="W463" s="217">
        <f>+U463+V463</f>
        <v>0</v>
      </c>
      <c r="X463" s="14"/>
      <c r="Y463" s="217">
        <f>+W463+X463</f>
        <v>0</v>
      </c>
      <c r="Z463" s="14"/>
      <c r="AA463" s="217">
        <f>+Y463+Z463</f>
        <v>0</v>
      </c>
      <c r="AB463" s="14"/>
      <c r="AC463" s="217">
        <f>+AA463+AB463</f>
        <v>0</v>
      </c>
      <c r="AD463" s="14"/>
      <c r="AE463" s="217">
        <f>+AC463+AD463</f>
        <v>0</v>
      </c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</row>
    <row r="464" spans="1:191" x14ac:dyDescent="0.2">
      <c r="A464" s="8"/>
      <c r="D464" s="220"/>
      <c r="E464" s="220"/>
      <c r="F464" s="220" t="s">
        <v>78</v>
      </c>
      <c r="G464" s="221" t="s">
        <v>348</v>
      </c>
      <c r="H464" s="286"/>
      <c r="I464" s="217"/>
      <c r="J464" s="217"/>
      <c r="K464" s="217">
        <f>+I464+J464</f>
        <v>0</v>
      </c>
      <c r="L464" s="321"/>
      <c r="M464" s="217">
        <f>+K464+L464</f>
        <v>0</v>
      </c>
      <c r="N464" s="14"/>
      <c r="O464" s="217">
        <f>+M464+N464</f>
        <v>0</v>
      </c>
      <c r="P464" s="14"/>
      <c r="Q464" s="217">
        <f>+O464+P464</f>
        <v>0</v>
      </c>
      <c r="R464" s="14"/>
      <c r="S464" s="217">
        <f>+Q464+R464</f>
        <v>0</v>
      </c>
      <c r="T464" s="14"/>
      <c r="U464" s="217">
        <f>+S464+T464</f>
        <v>0</v>
      </c>
      <c r="V464" s="14"/>
      <c r="W464" s="217">
        <f>+U464+V464</f>
        <v>0</v>
      </c>
      <c r="X464" s="14"/>
      <c r="Y464" s="217">
        <f>+W464+X464</f>
        <v>0</v>
      </c>
      <c r="Z464" s="14"/>
      <c r="AA464" s="217">
        <f>+Y464+Z464</f>
        <v>0</v>
      </c>
      <c r="AB464" s="14"/>
      <c r="AC464" s="217">
        <f>+AA464+AB464</f>
        <v>0</v>
      </c>
      <c r="AD464" s="14"/>
      <c r="AE464" s="217">
        <f>+AC464+AD464</f>
        <v>0</v>
      </c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  <c r="DV464" s="7"/>
      <c r="DW464" s="7"/>
      <c r="DX464" s="7"/>
      <c r="DY464" s="7"/>
      <c r="DZ464" s="7"/>
      <c r="EA464" s="7"/>
      <c r="EB464" s="7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</row>
    <row r="465" spans="1:191" x14ac:dyDescent="0.2">
      <c r="A465" s="8"/>
      <c r="D465" s="220"/>
      <c r="E465" s="220"/>
      <c r="F465" s="220" t="s">
        <v>29</v>
      </c>
      <c r="G465" s="221" t="s">
        <v>349</v>
      </c>
      <c r="H465" s="286"/>
      <c r="I465" s="217"/>
      <c r="J465" s="217"/>
      <c r="K465" s="217">
        <f>+I465+J465</f>
        <v>0</v>
      </c>
      <c r="L465" s="321"/>
      <c r="M465" s="217">
        <f>+K465+L465</f>
        <v>0</v>
      </c>
      <c r="N465" s="14"/>
      <c r="O465" s="217">
        <f>+M465+N465</f>
        <v>0</v>
      </c>
      <c r="P465" s="14"/>
      <c r="Q465" s="217">
        <f>+O465+P465</f>
        <v>0</v>
      </c>
      <c r="R465" s="14"/>
      <c r="S465" s="217">
        <f>+Q465+R465</f>
        <v>0</v>
      </c>
      <c r="T465" s="14"/>
      <c r="U465" s="217">
        <f>+S465+T465</f>
        <v>0</v>
      </c>
      <c r="V465" s="14"/>
      <c r="W465" s="217">
        <f>+U465+V465</f>
        <v>0</v>
      </c>
      <c r="X465" s="14"/>
      <c r="Y465" s="217">
        <f>+W465+X465</f>
        <v>0</v>
      </c>
      <c r="Z465" s="14"/>
      <c r="AA465" s="217">
        <f>+Y465+Z465</f>
        <v>0</v>
      </c>
      <c r="AB465" s="14"/>
      <c r="AC465" s="217">
        <f>+AA465+AB465</f>
        <v>0</v>
      </c>
      <c r="AD465" s="14"/>
      <c r="AE465" s="217">
        <f>+AC465+AD465</f>
        <v>0</v>
      </c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</row>
    <row r="466" spans="1:191" ht="47.25" hidden="1" x14ac:dyDescent="0.2">
      <c r="A466" s="8"/>
      <c r="D466" s="219" t="s">
        <v>106</v>
      </c>
      <c r="E466" s="219"/>
      <c r="F466" s="219"/>
      <c r="G466" s="192" t="s">
        <v>350</v>
      </c>
      <c r="H466" s="286">
        <f t="shared" ref="H466" si="422">+H467+H471+H475</f>
        <v>0</v>
      </c>
      <c r="I466" s="217">
        <f t="shared" ref="I466:AF466" si="423">+I467+I471+I475</f>
        <v>0</v>
      </c>
      <c r="J466" s="217">
        <f t="shared" si="423"/>
        <v>0</v>
      </c>
      <c r="K466" s="217">
        <f t="shared" si="423"/>
        <v>0</v>
      </c>
      <c r="L466" s="321">
        <f t="shared" si="423"/>
        <v>0</v>
      </c>
      <c r="M466" s="217">
        <f t="shared" si="423"/>
        <v>0</v>
      </c>
      <c r="N466" s="217">
        <f t="shared" si="423"/>
        <v>0</v>
      </c>
      <c r="O466" s="217">
        <f t="shared" si="423"/>
        <v>0</v>
      </c>
      <c r="P466" s="217">
        <f t="shared" si="423"/>
        <v>0</v>
      </c>
      <c r="Q466" s="217">
        <f t="shared" si="423"/>
        <v>0</v>
      </c>
      <c r="R466" s="217">
        <f t="shared" si="423"/>
        <v>0</v>
      </c>
      <c r="S466" s="217">
        <f t="shared" si="423"/>
        <v>0</v>
      </c>
      <c r="T466" s="217">
        <f t="shared" si="423"/>
        <v>0</v>
      </c>
      <c r="U466" s="217">
        <f t="shared" si="423"/>
        <v>0</v>
      </c>
      <c r="V466" s="217">
        <f t="shared" si="423"/>
        <v>0</v>
      </c>
      <c r="W466" s="217">
        <f t="shared" si="423"/>
        <v>0</v>
      </c>
      <c r="X466" s="217">
        <f t="shared" si="423"/>
        <v>0</v>
      </c>
      <c r="Y466" s="217">
        <f t="shared" si="423"/>
        <v>0</v>
      </c>
      <c r="Z466" s="217">
        <f t="shared" si="423"/>
        <v>0</v>
      </c>
      <c r="AA466" s="217">
        <f t="shared" si="423"/>
        <v>0</v>
      </c>
      <c r="AB466" s="217">
        <f t="shared" si="423"/>
        <v>0</v>
      </c>
      <c r="AC466" s="217">
        <f t="shared" si="423"/>
        <v>0</v>
      </c>
      <c r="AD466" s="217">
        <f t="shared" si="423"/>
        <v>0</v>
      </c>
      <c r="AE466" s="217">
        <f t="shared" si="423"/>
        <v>0</v>
      </c>
      <c r="AF466" s="217">
        <f t="shared" si="423"/>
        <v>0</v>
      </c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  <c r="DV466" s="7"/>
      <c r="DW466" s="7"/>
      <c r="DX466" s="7"/>
      <c r="DY466" s="7"/>
      <c r="DZ466" s="7"/>
      <c r="EA466" s="7"/>
      <c r="EB466" s="7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</row>
    <row r="467" spans="1:191" ht="15.75" hidden="1" x14ac:dyDescent="0.2">
      <c r="A467" s="8"/>
      <c r="D467" s="219"/>
      <c r="E467" s="219" t="s">
        <v>78</v>
      </c>
      <c r="F467" s="219"/>
      <c r="G467" s="192" t="s">
        <v>223</v>
      </c>
      <c r="H467" s="286">
        <f>+H468+H469+H470</f>
        <v>0</v>
      </c>
      <c r="I467" s="217">
        <f>+I468+I469+I470</f>
        <v>0</v>
      </c>
      <c r="J467" s="217">
        <f t="shared" ref="J467:AE467" si="424">+J468+J469+J470</f>
        <v>0</v>
      </c>
      <c r="K467" s="217">
        <f t="shared" si="424"/>
        <v>0</v>
      </c>
      <c r="L467" s="321">
        <f t="shared" si="424"/>
        <v>0</v>
      </c>
      <c r="M467" s="217">
        <f t="shared" si="424"/>
        <v>0</v>
      </c>
      <c r="N467" s="217">
        <f t="shared" si="424"/>
        <v>0</v>
      </c>
      <c r="O467" s="217">
        <f t="shared" si="424"/>
        <v>0</v>
      </c>
      <c r="P467" s="217">
        <f t="shared" si="424"/>
        <v>0</v>
      </c>
      <c r="Q467" s="217">
        <f t="shared" si="424"/>
        <v>0</v>
      </c>
      <c r="R467" s="217">
        <f t="shared" si="424"/>
        <v>0</v>
      </c>
      <c r="S467" s="217">
        <f t="shared" si="424"/>
        <v>0</v>
      </c>
      <c r="T467" s="217">
        <f t="shared" si="424"/>
        <v>0</v>
      </c>
      <c r="U467" s="217">
        <f t="shared" si="424"/>
        <v>0</v>
      </c>
      <c r="V467" s="217">
        <f t="shared" si="424"/>
        <v>0</v>
      </c>
      <c r="W467" s="217">
        <f t="shared" si="424"/>
        <v>0</v>
      </c>
      <c r="X467" s="217">
        <f t="shared" si="424"/>
        <v>0</v>
      </c>
      <c r="Y467" s="217">
        <f t="shared" si="424"/>
        <v>0</v>
      </c>
      <c r="Z467" s="217">
        <f t="shared" si="424"/>
        <v>0</v>
      </c>
      <c r="AA467" s="217">
        <f t="shared" si="424"/>
        <v>0</v>
      </c>
      <c r="AB467" s="217">
        <f t="shared" si="424"/>
        <v>0</v>
      </c>
      <c r="AC467" s="217">
        <f t="shared" si="424"/>
        <v>0</v>
      </c>
      <c r="AD467" s="217">
        <f t="shared" si="424"/>
        <v>0</v>
      </c>
      <c r="AE467" s="217">
        <f t="shared" si="424"/>
        <v>0</v>
      </c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</row>
    <row r="468" spans="1:191" s="228" customFormat="1" ht="15.75" hidden="1" x14ac:dyDescent="0.2">
      <c r="A468" s="222"/>
      <c r="B468" s="222"/>
      <c r="C468" s="222"/>
      <c r="D468" s="219"/>
      <c r="E468" s="219"/>
      <c r="F468" s="220" t="s">
        <v>76</v>
      </c>
      <c r="G468" s="221" t="s">
        <v>347</v>
      </c>
      <c r="H468" s="287"/>
      <c r="I468" s="223"/>
      <c r="J468" s="223"/>
      <c r="K468" s="224">
        <f>+I468+J468</f>
        <v>0</v>
      </c>
      <c r="L468" s="322"/>
      <c r="M468" s="224">
        <f>+K468+L468</f>
        <v>0</v>
      </c>
      <c r="N468" s="223"/>
      <c r="O468" s="224">
        <f>+M468+N468</f>
        <v>0</v>
      </c>
      <c r="P468" s="223"/>
      <c r="Q468" s="224">
        <f>+O468+P468</f>
        <v>0</v>
      </c>
      <c r="R468" s="223"/>
      <c r="S468" s="224">
        <f>+Q468+R468</f>
        <v>0</v>
      </c>
      <c r="T468" s="223"/>
      <c r="U468" s="224">
        <f>+S468+T468</f>
        <v>0</v>
      </c>
      <c r="V468" s="223"/>
      <c r="W468" s="224">
        <f>+U468+V468</f>
        <v>0</v>
      </c>
      <c r="X468" s="223"/>
      <c r="Y468" s="224">
        <f>+W468+X468</f>
        <v>0</v>
      </c>
      <c r="Z468" s="223"/>
      <c r="AA468" s="224">
        <f>+Y468+Z468</f>
        <v>0</v>
      </c>
      <c r="AB468" s="223"/>
      <c r="AC468" s="224">
        <f>+AA468+AB468</f>
        <v>0</v>
      </c>
      <c r="AD468" s="223"/>
      <c r="AE468" s="224">
        <f>+AC468+AD468</f>
        <v>0</v>
      </c>
      <c r="AF468" s="223"/>
      <c r="AG468" s="225"/>
      <c r="AH468" s="225"/>
      <c r="AI468" s="225"/>
      <c r="AJ468" s="225"/>
      <c r="AK468" s="225"/>
      <c r="AL468" s="225"/>
      <c r="AM468" s="225"/>
      <c r="AN468" s="225"/>
      <c r="AO468" s="225"/>
      <c r="AP468" s="225"/>
      <c r="AQ468" s="225"/>
      <c r="AR468" s="225"/>
      <c r="AS468" s="225"/>
      <c r="AT468" s="225"/>
      <c r="AU468" s="225"/>
      <c r="AV468" s="225"/>
      <c r="AW468" s="225"/>
      <c r="AX468" s="225"/>
      <c r="AY468" s="225"/>
      <c r="AZ468" s="225"/>
      <c r="BA468" s="225"/>
      <c r="BB468" s="225"/>
      <c r="BC468" s="225"/>
      <c r="BD468" s="225"/>
      <c r="BE468" s="225"/>
      <c r="BF468" s="225"/>
      <c r="BG468" s="226"/>
      <c r="BH468" s="226"/>
      <c r="BI468" s="226"/>
      <c r="BJ468" s="226"/>
      <c r="BK468" s="226"/>
      <c r="BL468" s="226"/>
      <c r="BM468" s="226"/>
      <c r="BN468" s="226"/>
      <c r="BO468" s="226"/>
      <c r="BP468" s="226"/>
      <c r="BQ468" s="226"/>
      <c r="BR468" s="226"/>
      <c r="BS468" s="226"/>
      <c r="BT468" s="226"/>
      <c r="BU468" s="226"/>
      <c r="BV468" s="22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6"/>
      <c r="EB468" s="6"/>
      <c r="EC468" s="6"/>
      <c r="ED468" s="6"/>
      <c r="EE468" s="6"/>
      <c r="EF468" s="6"/>
      <c r="EG468" s="6"/>
      <c r="EH468" s="6"/>
      <c r="EI468" s="6"/>
      <c r="EJ468" s="6"/>
      <c r="EK468" s="6"/>
      <c r="EL468" s="6"/>
      <c r="EM468" s="6"/>
      <c r="EN468" s="227"/>
      <c r="EO468" s="227"/>
      <c r="EP468" s="227"/>
      <c r="EQ468" s="227"/>
      <c r="ER468" s="227"/>
      <c r="ES468" s="227"/>
      <c r="ET468" s="227"/>
      <c r="EU468" s="227"/>
      <c r="EV468" s="227"/>
      <c r="EW468" s="227"/>
      <c r="EX468" s="227"/>
      <c r="EY468" s="227"/>
      <c r="EZ468" s="227"/>
      <c r="FA468" s="227"/>
      <c r="FB468" s="227"/>
      <c r="FC468" s="227"/>
      <c r="FD468" s="227"/>
      <c r="FE468" s="227"/>
      <c r="FF468" s="227"/>
      <c r="FG468" s="227"/>
      <c r="FH468" s="227"/>
      <c r="FI468" s="227"/>
      <c r="FJ468" s="227"/>
      <c r="FK468" s="227"/>
      <c r="FL468" s="227"/>
      <c r="FM468" s="227"/>
      <c r="FN468" s="227"/>
      <c r="FO468" s="227"/>
      <c r="FP468" s="227"/>
      <c r="FQ468" s="227"/>
      <c r="FR468" s="227"/>
      <c r="FS468" s="227"/>
      <c r="FT468" s="227"/>
      <c r="FU468" s="227"/>
      <c r="FV468" s="227"/>
      <c r="FW468" s="227"/>
      <c r="FX468" s="227"/>
      <c r="FY468" s="227"/>
      <c r="FZ468" s="227"/>
      <c r="GA468" s="227"/>
      <c r="GB468" s="227"/>
      <c r="GC468" s="227"/>
      <c r="GD468" s="227"/>
      <c r="GE468" s="227"/>
      <c r="GF468" s="227"/>
      <c r="GG468" s="227"/>
      <c r="GH468" s="227"/>
      <c r="GI468" s="227"/>
    </row>
    <row r="469" spans="1:191" s="215" customFormat="1" ht="15.75" hidden="1" x14ac:dyDescent="0.25">
      <c r="A469" s="222"/>
      <c r="B469" s="222"/>
      <c r="C469" s="222"/>
      <c r="D469" s="219"/>
      <c r="E469" s="219"/>
      <c r="F469" s="220" t="s">
        <v>78</v>
      </c>
      <c r="G469" s="221" t="s">
        <v>348</v>
      </c>
      <c r="H469" s="287"/>
      <c r="I469" s="223"/>
      <c r="J469" s="223"/>
      <c r="K469" s="224">
        <f t="shared" ref="K469:Y470" si="425">+I469+J469</f>
        <v>0</v>
      </c>
      <c r="L469" s="322"/>
      <c r="M469" s="224">
        <f t="shared" si="425"/>
        <v>0</v>
      </c>
      <c r="N469" s="223"/>
      <c r="O469" s="224">
        <f t="shared" si="425"/>
        <v>0</v>
      </c>
      <c r="P469" s="223"/>
      <c r="Q469" s="224">
        <f t="shared" si="425"/>
        <v>0</v>
      </c>
      <c r="R469" s="223"/>
      <c r="S469" s="224">
        <f t="shared" si="425"/>
        <v>0</v>
      </c>
      <c r="T469" s="223"/>
      <c r="U469" s="224">
        <f t="shared" si="425"/>
        <v>0</v>
      </c>
      <c r="V469" s="223"/>
      <c r="W469" s="224">
        <f t="shared" si="425"/>
        <v>0</v>
      </c>
      <c r="X469" s="223"/>
      <c r="Y469" s="224">
        <f t="shared" si="425"/>
        <v>0</v>
      </c>
      <c r="Z469" s="223"/>
      <c r="AA469" s="224">
        <f t="shared" ref="AA469:AE470" si="426">+Y469+Z469</f>
        <v>0</v>
      </c>
      <c r="AB469" s="223"/>
      <c r="AC469" s="224">
        <f t="shared" si="426"/>
        <v>0</v>
      </c>
      <c r="AD469" s="223"/>
      <c r="AE469" s="224">
        <f t="shared" si="426"/>
        <v>0</v>
      </c>
      <c r="AF469" s="223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229"/>
      <c r="BH469" s="229"/>
      <c r="BI469" s="229"/>
      <c r="BJ469" s="229"/>
      <c r="BK469" s="229"/>
      <c r="BL469" s="229"/>
      <c r="BM469" s="229"/>
      <c r="BN469" s="229"/>
      <c r="BO469" s="229"/>
      <c r="BP469" s="229"/>
      <c r="BQ469" s="229"/>
      <c r="BR469" s="229"/>
      <c r="BS469" s="229"/>
      <c r="BT469" s="229"/>
      <c r="BU469" s="229"/>
      <c r="BV469" s="229"/>
      <c r="BW469" s="230"/>
      <c r="BX469" s="230"/>
      <c r="BY469" s="230"/>
      <c r="BZ469" s="230"/>
      <c r="CA469" s="230"/>
      <c r="CB469" s="230"/>
      <c r="CC469" s="230"/>
      <c r="CD469" s="230"/>
      <c r="CE469" s="230"/>
      <c r="CF469" s="230"/>
      <c r="CG469" s="230"/>
      <c r="CH469" s="230"/>
      <c r="CI469" s="230"/>
      <c r="CJ469" s="230"/>
      <c r="CK469" s="230"/>
      <c r="CL469" s="230"/>
      <c r="CM469" s="230"/>
      <c r="CN469" s="230"/>
      <c r="CO469" s="230"/>
      <c r="CP469" s="230"/>
      <c r="CQ469" s="230"/>
      <c r="CR469" s="230"/>
      <c r="CS469" s="230"/>
      <c r="CT469" s="230"/>
      <c r="CU469" s="230"/>
      <c r="CV469" s="230"/>
      <c r="CW469" s="230"/>
      <c r="CX469" s="230"/>
      <c r="CY469" s="230"/>
      <c r="CZ469" s="230"/>
      <c r="DA469" s="230"/>
      <c r="DB469" s="230"/>
      <c r="DC469" s="230"/>
      <c r="DD469" s="230"/>
      <c r="DE469" s="230"/>
      <c r="DF469" s="230"/>
      <c r="DG469" s="230"/>
      <c r="DH469" s="230"/>
      <c r="DI469" s="230"/>
      <c r="DJ469" s="230"/>
      <c r="DK469" s="230"/>
      <c r="DL469" s="230"/>
      <c r="DM469" s="230"/>
      <c r="DN469" s="230"/>
      <c r="DO469" s="230"/>
      <c r="DP469" s="230"/>
      <c r="DQ469" s="230"/>
      <c r="DR469" s="230"/>
      <c r="DS469" s="230"/>
      <c r="DT469" s="230"/>
      <c r="DU469" s="230"/>
      <c r="DV469" s="230"/>
      <c r="DW469" s="230"/>
      <c r="DX469" s="230"/>
      <c r="DY469" s="230"/>
      <c r="DZ469" s="230"/>
      <c r="EA469" s="230"/>
      <c r="EB469" s="230"/>
      <c r="EC469" s="230"/>
      <c r="ED469" s="230"/>
      <c r="EE469" s="230"/>
      <c r="EF469" s="230"/>
      <c r="EG469" s="230"/>
      <c r="EH469" s="230"/>
      <c r="EI469" s="230"/>
      <c r="EJ469" s="230"/>
      <c r="EK469" s="230"/>
      <c r="EL469" s="230"/>
      <c r="EM469" s="230"/>
      <c r="EN469" s="231"/>
      <c r="EO469" s="231"/>
      <c r="EP469" s="231"/>
      <c r="EQ469" s="231"/>
      <c r="ER469" s="231"/>
      <c r="ES469" s="231"/>
      <c r="ET469" s="231"/>
      <c r="EU469" s="231"/>
      <c r="EV469" s="231"/>
      <c r="EW469" s="231"/>
      <c r="EX469" s="231"/>
      <c r="EY469" s="231"/>
      <c r="EZ469" s="231"/>
      <c r="FA469" s="231"/>
      <c r="FB469" s="231"/>
      <c r="FC469" s="231"/>
      <c r="FD469" s="231"/>
      <c r="FE469" s="231"/>
      <c r="FF469" s="231"/>
      <c r="FG469" s="231"/>
      <c r="FH469" s="231"/>
      <c r="FI469" s="231"/>
      <c r="FJ469" s="231"/>
      <c r="FK469" s="231"/>
      <c r="FL469" s="231"/>
      <c r="FM469" s="231"/>
      <c r="FN469" s="231"/>
      <c r="FO469" s="231"/>
      <c r="FP469" s="231"/>
      <c r="FQ469" s="231"/>
      <c r="FR469" s="231"/>
      <c r="FS469" s="231"/>
      <c r="FT469" s="231"/>
      <c r="FU469" s="231"/>
      <c r="FV469" s="231"/>
      <c r="FW469" s="231"/>
      <c r="FX469" s="231"/>
      <c r="FY469" s="231"/>
      <c r="FZ469" s="231"/>
      <c r="GA469" s="231"/>
      <c r="GB469" s="231"/>
      <c r="GC469" s="231"/>
      <c r="GD469" s="231"/>
      <c r="GE469" s="231"/>
      <c r="GF469" s="231"/>
      <c r="GG469" s="231"/>
      <c r="GH469" s="231"/>
      <c r="GI469" s="231"/>
    </row>
    <row r="470" spans="1:191" s="239" customFormat="1" hidden="1" x14ac:dyDescent="0.2">
      <c r="A470" s="232"/>
      <c r="B470" s="232"/>
      <c r="C470" s="232"/>
      <c r="D470" s="233"/>
      <c r="E470" s="233"/>
      <c r="F470" s="234" t="s">
        <v>29</v>
      </c>
      <c r="G470" s="221" t="s">
        <v>349</v>
      </c>
      <c r="H470" s="288"/>
      <c r="I470" s="224"/>
      <c r="J470" s="224"/>
      <c r="K470" s="224">
        <f t="shared" si="425"/>
        <v>0</v>
      </c>
      <c r="L470" s="323"/>
      <c r="M470" s="224">
        <f t="shared" si="425"/>
        <v>0</v>
      </c>
      <c r="N470" s="224"/>
      <c r="O470" s="224">
        <f t="shared" si="425"/>
        <v>0</v>
      </c>
      <c r="P470" s="224"/>
      <c r="Q470" s="224">
        <f t="shared" si="425"/>
        <v>0</v>
      </c>
      <c r="R470" s="224"/>
      <c r="S470" s="224">
        <f t="shared" si="425"/>
        <v>0</v>
      </c>
      <c r="T470" s="224"/>
      <c r="U470" s="224">
        <f t="shared" si="425"/>
        <v>0</v>
      </c>
      <c r="V470" s="224"/>
      <c r="W470" s="224">
        <f t="shared" si="425"/>
        <v>0</v>
      </c>
      <c r="X470" s="224"/>
      <c r="Y470" s="224">
        <f t="shared" si="425"/>
        <v>0</v>
      </c>
      <c r="Z470" s="224"/>
      <c r="AA470" s="224">
        <f t="shared" si="426"/>
        <v>0</v>
      </c>
      <c r="AB470" s="224"/>
      <c r="AC470" s="224">
        <f t="shared" si="426"/>
        <v>0</v>
      </c>
      <c r="AD470" s="224"/>
      <c r="AE470" s="224">
        <f t="shared" si="426"/>
        <v>0</v>
      </c>
      <c r="AF470" s="224"/>
      <c r="AG470" s="235"/>
      <c r="AH470" s="235"/>
      <c r="AI470" s="235"/>
      <c r="AJ470" s="235"/>
      <c r="AK470" s="235"/>
      <c r="AL470" s="235"/>
      <c r="AM470" s="235"/>
      <c r="AN470" s="235"/>
      <c r="AO470" s="235"/>
      <c r="AP470" s="235"/>
      <c r="AQ470" s="235"/>
      <c r="AR470" s="235"/>
      <c r="AS470" s="235"/>
      <c r="AT470" s="235"/>
      <c r="AU470" s="235"/>
      <c r="AV470" s="235"/>
      <c r="AW470" s="235"/>
      <c r="AX470" s="235"/>
      <c r="AY470" s="235"/>
      <c r="AZ470" s="235"/>
      <c r="BA470" s="235"/>
      <c r="BB470" s="235"/>
      <c r="BC470" s="235"/>
      <c r="BD470" s="235"/>
      <c r="BE470" s="235"/>
      <c r="BF470" s="235"/>
      <c r="BG470" s="236"/>
      <c r="BH470" s="236"/>
      <c r="BI470" s="236"/>
      <c r="BJ470" s="236"/>
      <c r="BK470" s="236"/>
      <c r="BL470" s="236"/>
      <c r="BM470" s="236"/>
      <c r="BN470" s="236"/>
      <c r="BO470" s="236"/>
      <c r="BP470" s="236"/>
      <c r="BQ470" s="236"/>
      <c r="BR470" s="236"/>
      <c r="BS470" s="236"/>
      <c r="BT470" s="236"/>
      <c r="BU470" s="236"/>
      <c r="BV470" s="236"/>
      <c r="BW470" s="237"/>
      <c r="BX470" s="237"/>
      <c r="BY470" s="237"/>
      <c r="BZ470" s="237"/>
      <c r="CA470" s="237"/>
      <c r="CB470" s="237"/>
      <c r="CC470" s="237"/>
      <c r="CD470" s="237"/>
      <c r="CE470" s="237"/>
      <c r="CF470" s="237"/>
      <c r="CG470" s="237"/>
      <c r="CH470" s="237"/>
      <c r="CI470" s="237"/>
      <c r="CJ470" s="237"/>
      <c r="CK470" s="237"/>
      <c r="CL470" s="237"/>
      <c r="CM470" s="237"/>
      <c r="CN470" s="237"/>
      <c r="CO470" s="237"/>
      <c r="CP470" s="237"/>
      <c r="CQ470" s="237"/>
      <c r="CR470" s="237"/>
      <c r="CS470" s="237"/>
      <c r="CT470" s="237"/>
      <c r="CU470" s="237"/>
      <c r="CV470" s="237"/>
      <c r="CW470" s="237"/>
      <c r="CX470" s="237"/>
      <c r="CY470" s="237"/>
      <c r="CZ470" s="237"/>
      <c r="DA470" s="237"/>
      <c r="DB470" s="237"/>
      <c r="DC470" s="237"/>
      <c r="DD470" s="237"/>
      <c r="DE470" s="237"/>
      <c r="DF470" s="237"/>
      <c r="DG470" s="237"/>
      <c r="DH470" s="237"/>
      <c r="DI470" s="237"/>
      <c r="DJ470" s="237"/>
      <c r="DK470" s="237"/>
      <c r="DL470" s="237"/>
      <c r="DM470" s="237"/>
      <c r="DN470" s="237"/>
      <c r="DO470" s="237"/>
      <c r="DP470" s="237"/>
      <c r="DQ470" s="237"/>
      <c r="DR470" s="237"/>
      <c r="DS470" s="237"/>
      <c r="DT470" s="237"/>
      <c r="DU470" s="237"/>
      <c r="DV470" s="237"/>
      <c r="DW470" s="237"/>
      <c r="DX470" s="237"/>
      <c r="DY470" s="237"/>
      <c r="DZ470" s="237"/>
      <c r="EA470" s="237"/>
      <c r="EB470" s="237"/>
      <c r="EC470" s="237"/>
      <c r="ED470" s="237"/>
      <c r="EE470" s="237"/>
      <c r="EF470" s="237"/>
      <c r="EG470" s="237"/>
      <c r="EH470" s="237"/>
      <c r="EI470" s="237"/>
      <c r="EJ470" s="237"/>
      <c r="EK470" s="237"/>
      <c r="EL470" s="237"/>
      <c r="EM470" s="237"/>
      <c r="EN470" s="238"/>
      <c r="EO470" s="238"/>
      <c r="EP470" s="238"/>
      <c r="EQ470" s="238"/>
      <c r="ER470" s="238"/>
      <c r="ES470" s="238"/>
      <c r="ET470" s="238"/>
      <c r="EU470" s="238"/>
      <c r="EV470" s="238"/>
      <c r="EW470" s="238"/>
      <c r="EX470" s="238"/>
      <c r="EY470" s="238"/>
      <c r="EZ470" s="238"/>
      <c r="FA470" s="238"/>
      <c r="FB470" s="238"/>
      <c r="FC470" s="238"/>
      <c r="FD470" s="238"/>
      <c r="FE470" s="238"/>
      <c r="FF470" s="238"/>
      <c r="FG470" s="238"/>
      <c r="FH470" s="238"/>
      <c r="FI470" s="238"/>
      <c r="FJ470" s="238"/>
      <c r="FK470" s="238"/>
      <c r="FL470" s="238"/>
      <c r="FM470" s="238"/>
      <c r="FN470" s="238"/>
      <c r="FO470" s="238"/>
      <c r="FP470" s="238"/>
      <c r="FQ470" s="238"/>
      <c r="FR470" s="238"/>
      <c r="FS470" s="238"/>
      <c r="FT470" s="238"/>
      <c r="FU470" s="238"/>
      <c r="FV470" s="238"/>
      <c r="FW470" s="238"/>
      <c r="FX470" s="238"/>
      <c r="FY470" s="238"/>
      <c r="FZ470" s="238"/>
      <c r="GA470" s="238"/>
      <c r="GB470" s="238"/>
      <c r="GC470" s="238"/>
      <c r="GD470" s="238"/>
      <c r="GE470" s="238"/>
      <c r="GF470" s="238"/>
      <c r="GG470" s="238"/>
      <c r="GH470" s="238"/>
      <c r="GI470" s="238"/>
    </row>
    <row r="471" spans="1:191" s="228" customFormat="1" ht="15.75" hidden="1" x14ac:dyDescent="0.2">
      <c r="A471" s="29"/>
      <c r="B471" s="29"/>
      <c r="C471" s="29"/>
      <c r="D471" s="240"/>
      <c r="E471" s="219"/>
      <c r="F471" s="219"/>
      <c r="G471" s="192"/>
      <c r="H471" s="288">
        <f>+H472+H473+H474</f>
        <v>0</v>
      </c>
      <c r="I471" s="224">
        <f>+I472+I473+I474</f>
        <v>0</v>
      </c>
      <c r="J471" s="224">
        <f t="shared" ref="J471:AE471" si="427">+J472+J473+J474</f>
        <v>0</v>
      </c>
      <c r="K471" s="224">
        <f t="shared" si="427"/>
        <v>0</v>
      </c>
      <c r="L471" s="323">
        <f t="shared" si="427"/>
        <v>0</v>
      </c>
      <c r="M471" s="224">
        <f t="shared" si="427"/>
        <v>0</v>
      </c>
      <c r="N471" s="224">
        <f t="shared" si="427"/>
        <v>0</v>
      </c>
      <c r="O471" s="224">
        <f t="shared" si="427"/>
        <v>0</v>
      </c>
      <c r="P471" s="224">
        <f t="shared" si="427"/>
        <v>0</v>
      </c>
      <c r="Q471" s="224">
        <f t="shared" si="427"/>
        <v>0</v>
      </c>
      <c r="R471" s="224">
        <f t="shared" si="427"/>
        <v>0</v>
      </c>
      <c r="S471" s="224">
        <f t="shared" si="427"/>
        <v>0</v>
      </c>
      <c r="T471" s="224">
        <f t="shared" si="427"/>
        <v>0</v>
      </c>
      <c r="U471" s="224">
        <f t="shared" si="427"/>
        <v>0</v>
      </c>
      <c r="V471" s="224">
        <f t="shared" si="427"/>
        <v>0</v>
      </c>
      <c r="W471" s="224">
        <f t="shared" si="427"/>
        <v>0</v>
      </c>
      <c r="X471" s="224">
        <f t="shared" si="427"/>
        <v>0</v>
      </c>
      <c r="Y471" s="224">
        <f t="shared" si="427"/>
        <v>0</v>
      </c>
      <c r="Z471" s="224">
        <f t="shared" si="427"/>
        <v>0</v>
      </c>
      <c r="AA471" s="224">
        <f t="shared" si="427"/>
        <v>0</v>
      </c>
      <c r="AB471" s="224">
        <f t="shared" si="427"/>
        <v>0</v>
      </c>
      <c r="AC471" s="224">
        <f t="shared" si="427"/>
        <v>0</v>
      </c>
      <c r="AD471" s="224">
        <f t="shared" si="427"/>
        <v>0</v>
      </c>
      <c r="AE471" s="224">
        <f t="shared" si="427"/>
        <v>0</v>
      </c>
      <c r="AF471" s="241"/>
      <c r="AG471" s="225"/>
      <c r="AH471" s="225"/>
      <c r="AI471" s="225"/>
      <c r="AJ471" s="225"/>
      <c r="AK471" s="225"/>
      <c r="AL471" s="225"/>
      <c r="AM471" s="225"/>
      <c r="AN471" s="225"/>
      <c r="AO471" s="225"/>
      <c r="AP471" s="225"/>
      <c r="AQ471" s="225"/>
      <c r="AR471" s="225"/>
      <c r="AS471" s="225"/>
      <c r="AT471" s="225"/>
      <c r="AU471" s="225"/>
      <c r="AV471" s="225"/>
      <c r="AW471" s="225"/>
      <c r="AX471" s="225"/>
      <c r="AY471" s="225"/>
      <c r="AZ471" s="225"/>
      <c r="BA471" s="225"/>
      <c r="BB471" s="225"/>
      <c r="BC471" s="225"/>
      <c r="BD471" s="225"/>
      <c r="BE471" s="225"/>
      <c r="BF471" s="225"/>
      <c r="BG471" s="226"/>
      <c r="BH471" s="226"/>
      <c r="BI471" s="226"/>
      <c r="BJ471" s="226"/>
      <c r="BK471" s="226"/>
      <c r="BL471" s="226"/>
      <c r="BM471" s="226"/>
      <c r="BN471" s="226"/>
      <c r="BO471" s="226"/>
      <c r="BP471" s="226"/>
      <c r="BQ471" s="226"/>
      <c r="BR471" s="226"/>
      <c r="BS471" s="226"/>
      <c r="BT471" s="226"/>
      <c r="BU471" s="226"/>
      <c r="BV471" s="22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  <c r="EE471" s="6"/>
      <c r="EF471" s="6"/>
      <c r="EG471" s="6"/>
      <c r="EH471" s="6"/>
      <c r="EI471" s="6"/>
      <c r="EJ471" s="6"/>
      <c r="EK471" s="6"/>
      <c r="EL471" s="6"/>
      <c r="EM471" s="6"/>
      <c r="EN471" s="227"/>
      <c r="EO471" s="227"/>
      <c r="EP471" s="227"/>
      <c r="EQ471" s="227"/>
      <c r="ER471" s="227"/>
      <c r="ES471" s="227"/>
      <c r="ET471" s="227"/>
      <c r="EU471" s="227"/>
      <c r="EV471" s="227"/>
      <c r="EW471" s="227"/>
      <c r="EX471" s="227"/>
      <c r="EY471" s="227"/>
      <c r="EZ471" s="227"/>
      <c r="FA471" s="227"/>
      <c r="FB471" s="227"/>
      <c r="FC471" s="227"/>
      <c r="FD471" s="227"/>
      <c r="FE471" s="227"/>
      <c r="FF471" s="227"/>
      <c r="FG471" s="227"/>
      <c r="FH471" s="227"/>
      <c r="FI471" s="227"/>
      <c r="FJ471" s="227"/>
      <c r="FK471" s="227"/>
      <c r="FL471" s="227"/>
      <c r="FM471" s="227"/>
      <c r="FN471" s="227"/>
      <c r="FO471" s="227"/>
      <c r="FP471" s="227"/>
      <c r="FQ471" s="227"/>
      <c r="FR471" s="227"/>
      <c r="FS471" s="227"/>
      <c r="FT471" s="227"/>
      <c r="FU471" s="227"/>
      <c r="FV471" s="227"/>
      <c r="FW471" s="227"/>
      <c r="FX471" s="227"/>
      <c r="FY471" s="227"/>
      <c r="FZ471" s="227"/>
      <c r="GA471" s="227"/>
      <c r="GB471" s="227"/>
      <c r="GC471" s="227"/>
      <c r="GD471" s="227"/>
      <c r="GE471" s="227"/>
      <c r="GF471" s="227"/>
      <c r="GG471" s="227"/>
      <c r="GH471" s="227"/>
      <c r="GI471" s="227"/>
    </row>
    <row r="472" spans="1:191" s="228" customFormat="1" hidden="1" x14ac:dyDescent="0.2">
      <c r="A472" s="29"/>
      <c r="B472" s="29"/>
      <c r="C472" s="29"/>
      <c r="D472" s="240"/>
      <c r="E472" s="219"/>
      <c r="F472" s="220" t="s">
        <v>76</v>
      </c>
      <c r="G472" s="221" t="s">
        <v>347</v>
      </c>
      <c r="H472" s="288"/>
      <c r="I472" s="224"/>
      <c r="J472" s="224"/>
      <c r="K472" s="224">
        <f>+I472+J472</f>
        <v>0</v>
      </c>
      <c r="L472" s="323"/>
      <c r="M472" s="224">
        <f>+K472+L472</f>
        <v>0</v>
      </c>
      <c r="N472" s="241"/>
      <c r="O472" s="224">
        <f>+M472+N472</f>
        <v>0</v>
      </c>
      <c r="P472" s="241"/>
      <c r="Q472" s="224">
        <f>+O472+P472</f>
        <v>0</v>
      </c>
      <c r="R472" s="241"/>
      <c r="S472" s="224">
        <f>+Q472+R472</f>
        <v>0</v>
      </c>
      <c r="T472" s="241"/>
      <c r="U472" s="224">
        <f>+S472+T472</f>
        <v>0</v>
      </c>
      <c r="V472" s="241"/>
      <c r="W472" s="224">
        <f>+U472+V472</f>
        <v>0</v>
      </c>
      <c r="X472" s="241"/>
      <c r="Y472" s="224">
        <f>+W472+X472</f>
        <v>0</v>
      </c>
      <c r="Z472" s="241"/>
      <c r="AA472" s="224">
        <f>+Y472+Z472</f>
        <v>0</v>
      </c>
      <c r="AB472" s="241"/>
      <c r="AC472" s="224">
        <f>+AA472+AB472</f>
        <v>0</v>
      </c>
      <c r="AD472" s="241"/>
      <c r="AE472" s="224">
        <f>+AC472+AD472</f>
        <v>0</v>
      </c>
      <c r="AF472" s="241"/>
      <c r="AG472" s="225"/>
      <c r="AH472" s="225"/>
      <c r="AI472" s="225"/>
      <c r="AJ472" s="225"/>
      <c r="AK472" s="225"/>
      <c r="AL472" s="225"/>
      <c r="AM472" s="225"/>
      <c r="AN472" s="225"/>
      <c r="AO472" s="225"/>
      <c r="AP472" s="225"/>
      <c r="AQ472" s="225"/>
      <c r="AR472" s="225"/>
      <c r="AS472" s="225"/>
      <c r="AT472" s="225"/>
      <c r="AU472" s="225"/>
      <c r="AV472" s="225"/>
      <c r="AW472" s="225"/>
      <c r="AX472" s="225"/>
      <c r="AY472" s="225"/>
      <c r="AZ472" s="225"/>
      <c r="BA472" s="225"/>
      <c r="BB472" s="225"/>
      <c r="BC472" s="225"/>
      <c r="BD472" s="225"/>
      <c r="BE472" s="225"/>
      <c r="BF472" s="225"/>
      <c r="BG472" s="226"/>
      <c r="BH472" s="226"/>
      <c r="BI472" s="226"/>
      <c r="BJ472" s="226"/>
      <c r="BK472" s="226"/>
      <c r="BL472" s="226"/>
      <c r="BM472" s="226"/>
      <c r="BN472" s="226"/>
      <c r="BO472" s="226"/>
      <c r="BP472" s="226"/>
      <c r="BQ472" s="226"/>
      <c r="BR472" s="226"/>
      <c r="BS472" s="226"/>
      <c r="BT472" s="226"/>
      <c r="BU472" s="226"/>
      <c r="BV472" s="22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/>
      <c r="ED472" s="6"/>
      <c r="EE472" s="6"/>
      <c r="EF472" s="6"/>
      <c r="EG472" s="6"/>
      <c r="EH472" s="6"/>
      <c r="EI472" s="6"/>
      <c r="EJ472" s="6"/>
      <c r="EK472" s="6"/>
      <c r="EL472" s="6"/>
      <c r="EM472" s="6"/>
      <c r="EN472" s="227"/>
      <c r="EO472" s="227"/>
      <c r="EP472" s="227"/>
      <c r="EQ472" s="227"/>
      <c r="ER472" s="227"/>
      <c r="ES472" s="227"/>
      <c r="ET472" s="227"/>
      <c r="EU472" s="227"/>
      <c r="EV472" s="227"/>
      <c r="EW472" s="227"/>
      <c r="EX472" s="227"/>
      <c r="EY472" s="227"/>
      <c r="EZ472" s="227"/>
      <c r="FA472" s="227"/>
      <c r="FB472" s="227"/>
      <c r="FC472" s="227"/>
      <c r="FD472" s="227"/>
      <c r="FE472" s="227"/>
      <c r="FF472" s="227"/>
      <c r="FG472" s="227"/>
      <c r="FH472" s="227"/>
      <c r="FI472" s="227"/>
      <c r="FJ472" s="227"/>
      <c r="FK472" s="227"/>
      <c r="FL472" s="227"/>
      <c r="FM472" s="227"/>
      <c r="FN472" s="227"/>
      <c r="FO472" s="227"/>
      <c r="FP472" s="227"/>
      <c r="FQ472" s="227"/>
      <c r="FR472" s="227"/>
      <c r="FS472" s="227"/>
      <c r="FT472" s="227"/>
      <c r="FU472" s="227"/>
      <c r="FV472" s="227"/>
      <c r="FW472" s="227"/>
      <c r="FX472" s="227"/>
      <c r="FY472" s="227"/>
      <c r="FZ472" s="227"/>
      <c r="GA472" s="227"/>
      <c r="GB472" s="227"/>
      <c r="GC472" s="227"/>
      <c r="GD472" s="227"/>
      <c r="GE472" s="227"/>
      <c r="GF472" s="227"/>
      <c r="GG472" s="227"/>
      <c r="GH472" s="227"/>
      <c r="GI472" s="227"/>
    </row>
    <row r="473" spans="1:191" s="215" customFormat="1" ht="15.75" hidden="1" x14ac:dyDescent="0.25">
      <c r="A473" s="242"/>
      <c r="B473" s="242"/>
      <c r="C473" s="242"/>
      <c r="D473" s="240"/>
      <c r="E473" s="219"/>
      <c r="F473" s="220" t="s">
        <v>78</v>
      </c>
      <c r="G473" s="221" t="s">
        <v>348</v>
      </c>
      <c r="H473" s="287"/>
      <c r="I473" s="223"/>
      <c r="J473" s="223"/>
      <c r="K473" s="224">
        <f t="shared" ref="K473:Y474" si="428">+I473+J473</f>
        <v>0</v>
      </c>
      <c r="L473" s="322"/>
      <c r="M473" s="224">
        <f t="shared" si="428"/>
        <v>0</v>
      </c>
      <c r="N473" s="223"/>
      <c r="O473" s="224">
        <f t="shared" si="428"/>
        <v>0</v>
      </c>
      <c r="P473" s="223"/>
      <c r="Q473" s="224">
        <f t="shared" si="428"/>
        <v>0</v>
      </c>
      <c r="R473" s="223"/>
      <c r="S473" s="224">
        <f t="shared" si="428"/>
        <v>0</v>
      </c>
      <c r="T473" s="223"/>
      <c r="U473" s="224">
        <f t="shared" si="428"/>
        <v>0</v>
      </c>
      <c r="V473" s="223"/>
      <c r="W473" s="224">
        <f t="shared" si="428"/>
        <v>0</v>
      </c>
      <c r="X473" s="223"/>
      <c r="Y473" s="224">
        <f t="shared" si="428"/>
        <v>0</v>
      </c>
      <c r="Z473" s="223"/>
      <c r="AA473" s="224">
        <f t="shared" ref="AA473:AE474" si="429">+Y473+Z473</f>
        <v>0</v>
      </c>
      <c r="AB473" s="223"/>
      <c r="AC473" s="224">
        <f t="shared" si="429"/>
        <v>0</v>
      </c>
      <c r="AD473" s="223"/>
      <c r="AE473" s="224">
        <f t="shared" si="429"/>
        <v>0</v>
      </c>
      <c r="AF473" s="223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229"/>
      <c r="BH473" s="229"/>
      <c r="BI473" s="229"/>
      <c r="BJ473" s="229"/>
      <c r="BK473" s="229"/>
      <c r="BL473" s="229"/>
      <c r="BM473" s="229"/>
      <c r="BN473" s="229"/>
      <c r="BO473" s="229"/>
      <c r="BP473" s="229"/>
      <c r="BQ473" s="229"/>
      <c r="BR473" s="229"/>
      <c r="BS473" s="229"/>
      <c r="BT473" s="229"/>
      <c r="BU473" s="229"/>
      <c r="BV473" s="229"/>
      <c r="BW473" s="230"/>
      <c r="BX473" s="230"/>
      <c r="BY473" s="230"/>
      <c r="BZ473" s="230"/>
      <c r="CA473" s="230"/>
      <c r="CB473" s="230"/>
      <c r="CC473" s="230"/>
      <c r="CD473" s="230"/>
      <c r="CE473" s="230"/>
      <c r="CF473" s="230"/>
      <c r="CG473" s="230"/>
      <c r="CH473" s="230"/>
      <c r="CI473" s="230"/>
      <c r="CJ473" s="230"/>
      <c r="CK473" s="230"/>
      <c r="CL473" s="230"/>
      <c r="CM473" s="230"/>
      <c r="CN473" s="230"/>
      <c r="CO473" s="230"/>
      <c r="CP473" s="230"/>
      <c r="CQ473" s="230"/>
      <c r="CR473" s="230"/>
      <c r="CS473" s="230"/>
      <c r="CT473" s="230"/>
      <c r="CU473" s="230"/>
      <c r="CV473" s="230"/>
      <c r="CW473" s="230"/>
      <c r="CX473" s="230"/>
      <c r="CY473" s="230"/>
      <c r="CZ473" s="230"/>
      <c r="DA473" s="230"/>
      <c r="DB473" s="230"/>
      <c r="DC473" s="230"/>
      <c r="DD473" s="230"/>
      <c r="DE473" s="230"/>
      <c r="DF473" s="230"/>
      <c r="DG473" s="230"/>
      <c r="DH473" s="230"/>
      <c r="DI473" s="230"/>
      <c r="DJ473" s="230"/>
      <c r="DK473" s="230"/>
      <c r="DL473" s="230"/>
      <c r="DM473" s="230"/>
      <c r="DN473" s="230"/>
      <c r="DO473" s="230"/>
      <c r="DP473" s="230"/>
      <c r="DQ473" s="230"/>
      <c r="DR473" s="230"/>
      <c r="DS473" s="230"/>
      <c r="DT473" s="230"/>
      <c r="DU473" s="230"/>
      <c r="DV473" s="230"/>
      <c r="DW473" s="230"/>
      <c r="DX473" s="230"/>
      <c r="DY473" s="230"/>
      <c r="DZ473" s="230"/>
      <c r="EA473" s="230"/>
      <c r="EB473" s="230"/>
      <c r="EC473" s="230"/>
      <c r="ED473" s="230"/>
      <c r="EE473" s="230"/>
      <c r="EF473" s="230"/>
      <c r="EG473" s="230"/>
      <c r="EH473" s="230"/>
      <c r="EI473" s="230"/>
      <c r="EJ473" s="230"/>
      <c r="EK473" s="230"/>
      <c r="EL473" s="230"/>
      <c r="EM473" s="230"/>
      <c r="EN473" s="231"/>
      <c r="EO473" s="231"/>
      <c r="EP473" s="231"/>
      <c r="EQ473" s="231"/>
      <c r="ER473" s="231"/>
      <c r="ES473" s="231"/>
      <c r="ET473" s="231"/>
      <c r="EU473" s="231"/>
      <c r="EV473" s="231"/>
      <c r="EW473" s="231"/>
      <c r="EX473" s="231"/>
      <c r="EY473" s="231"/>
      <c r="EZ473" s="231"/>
      <c r="FA473" s="231"/>
      <c r="FB473" s="231"/>
      <c r="FC473" s="231"/>
      <c r="FD473" s="231"/>
      <c r="FE473" s="231"/>
      <c r="FF473" s="231"/>
      <c r="FG473" s="231"/>
      <c r="FH473" s="231"/>
      <c r="FI473" s="231"/>
      <c r="FJ473" s="231"/>
      <c r="FK473" s="231"/>
      <c r="FL473" s="231"/>
      <c r="FM473" s="231"/>
      <c r="FN473" s="231"/>
      <c r="FO473" s="231"/>
      <c r="FP473" s="231"/>
      <c r="FQ473" s="231"/>
      <c r="FR473" s="231"/>
      <c r="FS473" s="231"/>
      <c r="FT473" s="231"/>
      <c r="FU473" s="231"/>
      <c r="FV473" s="231"/>
      <c r="FW473" s="231"/>
      <c r="FX473" s="231"/>
      <c r="FY473" s="231"/>
      <c r="FZ473" s="231"/>
      <c r="GA473" s="231"/>
      <c r="GB473" s="231"/>
      <c r="GC473" s="231"/>
      <c r="GD473" s="231"/>
      <c r="GE473" s="231"/>
      <c r="GF473" s="231"/>
      <c r="GG473" s="231"/>
      <c r="GH473" s="231"/>
      <c r="GI473" s="231"/>
    </row>
    <row r="474" spans="1:191" s="239" customFormat="1" hidden="1" x14ac:dyDescent="0.2">
      <c r="A474" s="232"/>
      <c r="B474" s="232"/>
      <c r="C474" s="232"/>
      <c r="D474" s="233"/>
      <c r="E474" s="233"/>
      <c r="F474" s="234" t="s">
        <v>29</v>
      </c>
      <c r="G474" s="221" t="s">
        <v>349</v>
      </c>
      <c r="H474" s="288"/>
      <c r="I474" s="224"/>
      <c r="J474" s="224"/>
      <c r="K474" s="224">
        <f t="shared" si="428"/>
        <v>0</v>
      </c>
      <c r="L474" s="323"/>
      <c r="M474" s="224">
        <f t="shared" si="428"/>
        <v>0</v>
      </c>
      <c r="N474" s="224"/>
      <c r="O474" s="224">
        <f t="shared" si="428"/>
        <v>0</v>
      </c>
      <c r="P474" s="224"/>
      <c r="Q474" s="224">
        <f t="shared" si="428"/>
        <v>0</v>
      </c>
      <c r="R474" s="224"/>
      <c r="S474" s="224">
        <f t="shared" si="428"/>
        <v>0</v>
      </c>
      <c r="T474" s="224"/>
      <c r="U474" s="224">
        <f t="shared" si="428"/>
        <v>0</v>
      </c>
      <c r="V474" s="224"/>
      <c r="W474" s="224">
        <f t="shared" si="428"/>
        <v>0</v>
      </c>
      <c r="X474" s="224"/>
      <c r="Y474" s="224">
        <f t="shared" si="428"/>
        <v>0</v>
      </c>
      <c r="Z474" s="224"/>
      <c r="AA474" s="224">
        <f t="shared" si="429"/>
        <v>0</v>
      </c>
      <c r="AB474" s="224"/>
      <c r="AC474" s="224">
        <f t="shared" si="429"/>
        <v>0</v>
      </c>
      <c r="AD474" s="224"/>
      <c r="AE474" s="224">
        <f t="shared" si="429"/>
        <v>0</v>
      </c>
      <c r="AF474" s="224"/>
      <c r="AG474" s="235"/>
      <c r="AH474" s="235"/>
      <c r="AI474" s="235"/>
      <c r="AJ474" s="235"/>
      <c r="AK474" s="235"/>
      <c r="AL474" s="235"/>
      <c r="AM474" s="235"/>
      <c r="AN474" s="235"/>
      <c r="AO474" s="235"/>
      <c r="AP474" s="235"/>
      <c r="AQ474" s="235"/>
      <c r="AR474" s="235"/>
      <c r="AS474" s="235"/>
      <c r="AT474" s="235"/>
      <c r="AU474" s="235"/>
      <c r="AV474" s="235"/>
      <c r="AW474" s="235"/>
      <c r="AX474" s="235"/>
      <c r="AY474" s="235"/>
      <c r="AZ474" s="235"/>
      <c r="BA474" s="235"/>
      <c r="BB474" s="235"/>
      <c r="BC474" s="235"/>
      <c r="BD474" s="235"/>
      <c r="BE474" s="235"/>
      <c r="BF474" s="235"/>
      <c r="BG474" s="236"/>
      <c r="BH474" s="236"/>
      <c r="BI474" s="236"/>
      <c r="BJ474" s="236"/>
      <c r="BK474" s="236"/>
      <c r="BL474" s="236"/>
      <c r="BM474" s="236"/>
      <c r="BN474" s="236"/>
      <c r="BO474" s="236"/>
      <c r="BP474" s="236"/>
      <c r="BQ474" s="236"/>
      <c r="BR474" s="236"/>
      <c r="BS474" s="236"/>
      <c r="BT474" s="236"/>
      <c r="BU474" s="236"/>
      <c r="BV474" s="236"/>
      <c r="BW474" s="237"/>
      <c r="BX474" s="237"/>
      <c r="BY474" s="237"/>
      <c r="BZ474" s="237"/>
      <c r="CA474" s="237"/>
      <c r="CB474" s="237"/>
      <c r="CC474" s="237"/>
      <c r="CD474" s="237"/>
      <c r="CE474" s="237"/>
      <c r="CF474" s="237"/>
      <c r="CG474" s="237"/>
      <c r="CH474" s="237"/>
      <c r="CI474" s="237"/>
      <c r="CJ474" s="237"/>
      <c r="CK474" s="237"/>
      <c r="CL474" s="237"/>
      <c r="CM474" s="237"/>
      <c r="CN474" s="237"/>
      <c r="CO474" s="237"/>
      <c r="CP474" s="237"/>
      <c r="CQ474" s="237"/>
      <c r="CR474" s="237"/>
      <c r="CS474" s="237"/>
      <c r="CT474" s="237"/>
      <c r="CU474" s="237"/>
      <c r="CV474" s="237"/>
      <c r="CW474" s="237"/>
      <c r="CX474" s="237"/>
      <c r="CY474" s="237"/>
      <c r="CZ474" s="237"/>
      <c r="DA474" s="237"/>
      <c r="DB474" s="237"/>
      <c r="DC474" s="237"/>
      <c r="DD474" s="237"/>
      <c r="DE474" s="237"/>
      <c r="DF474" s="237"/>
      <c r="DG474" s="237"/>
      <c r="DH474" s="237"/>
      <c r="DI474" s="237"/>
      <c r="DJ474" s="237"/>
      <c r="DK474" s="237"/>
      <c r="DL474" s="237"/>
      <c r="DM474" s="237"/>
      <c r="DN474" s="237"/>
      <c r="DO474" s="237"/>
      <c r="DP474" s="237"/>
      <c r="DQ474" s="237"/>
      <c r="DR474" s="237"/>
      <c r="DS474" s="237"/>
      <c r="DT474" s="237"/>
      <c r="DU474" s="237"/>
      <c r="DV474" s="237"/>
      <c r="DW474" s="237"/>
      <c r="DX474" s="237"/>
      <c r="DY474" s="237"/>
      <c r="DZ474" s="237"/>
      <c r="EA474" s="237"/>
      <c r="EB474" s="237"/>
      <c r="EC474" s="237"/>
      <c r="ED474" s="237"/>
      <c r="EE474" s="237"/>
      <c r="EF474" s="237"/>
      <c r="EG474" s="237"/>
      <c r="EH474" s="237"/>
      <c r="EI474" s="237"/>
      <c r="EJ474" s="237"/>
      <c r="EK474" s="237"/>
      <c r="EL474" s="237"/>
      <c r="EM474" s="237"/>
      <c r="EN474" s="238"/>
      <c r="EO474" s="238"/>
      <c r="EP474" s="238"/>
      <c r="EQ474" s="238"/>
      <c r="ER474" s="238"/>
      <c r="ES474" s="238"/>
      <c r="ET474" s="238"/>
      <c r="EU474" s="238"/>
      <c r="EV474" s="238"/>
      <c r="EW474" s="238"/>
      <c r="EX474" s="238"/>
      <c r="EY474" s="238"/>
      <c r="EZ474" s="238"/>
      <c r="FA474" s="238"/>
      <c r="FB474" s="238"/>
      <c r="FC474" s="238"/>
      <c r="FD474" s="238"/>
      <c r="FE474" s="238"/>
      <c r="FF474" s="238"/>
      <c r="FG474" s="238"/>
      <c r="FH474" s="238"/>
      <c r="FI474" s="238"/>
      <c r="FJ474" s="238"/>
      <c r="FK474" s="238"/>
      <c r="FL474" s="238"/>
      <c r="FM474" s="238"/>
      <c r="FN474" s="238"/>
      <c r="FO474" s="238"/>
      <c r="FP474" s="238"/>
      <c r="FQ474" s="238"/>
      <c r="FR474" s="238"/>
      <c r="FS474" s="238"/>
      <c r="FT474" s="238"/>
      <c r="FU474" s="238"/>
      <c r="FV474" s="238"/>
      <c r="FW474" s="238"/>
      <c r="FX474" s="238"/>
      <c r="FY474" s="238"/>
      <c r="FZ474" s="238"/>
      <c r="GA474" s="238"/>
      <c r="GB474" s="238"/>
      <c r="GC474" s="238"/>
      <c r="GD474" s="238"/>
      <c r="GE474" s="238"/>
      <c r="GF474" s="238"/>
      <c r="GG474" s="238"/>
      <c r="GH474" s="238"/>
      <c r="GI474" s="238"/>
    </row>
    <row r="475" spans="1:191" s="228" customFormat="1" ht="15.75" hidden="1" x14ac:dyDescent="0.2">
      <c r="A475" s="29"/>
      <c r="B475" s="29"/>
      <c r="C475" s="29"/>
      <c r="D475" s="240"/>
      <c r="E475" s="219"/>
      <c r="F475" s="219"/>
      <c r="G475" s="192"/>
      <c r="H475" s="288">
        <f>+H476+H477+H478</f>
        <v>0</v>
      </c>
      <c r="I475" s="224">
        <f>+I476+I477+I478</f>
        <v>0</v>
      </c>
      <c r="J475" s="224">
        <f t="shared" ref="J475:AE475" si="430">+J476+J477+J478</f>
        <v>0</v>
      </c>
      <c r="K475" s="224">
        <f t="shared" si="430"/>
        <v>0</v>
      </c>
      <c r="L475" s="323">
        <f t="shared" si="430"/>
        <v>0</v>
      </c>
      <c r="M475" s="224">
        <f t="shared" si="430"/>
        <v>0</v>
      </c>
      <c r="N475" s="224">
        <f t="shared" si="430"/>
        <v>0</v>
      </c>
      <c r="O475" s="224">
        <f t="shared" si="430"/>
        <v>0</v>
      </c>
      <c r="P475" s="224">
        <f t="shared" si="430"/>
        <v>0</v>
      </c>
      <c r="Q475" s="224">
        <f t="shared" si="430"/>
        <v>0</v>
      </c>
      <c r="R475" s="224">
        <f t="shared" si="430"/>
        <v>0</v>
      </c>
      <c r="S475" s="224">
        <f t="shared" si="430"/>
        <v>0</v>
      </c>
      <c r="T475" s="224">
        <f t="shared" si="430"/>
        <v>0</v>
      </c>
      <c r="U475" s="224">
        <f t="shared" si="430"/>
        <v>0</v>
      </c>
      <c r="V475" s="224">
        <f t="shared" si="430"/>
        <v>0</v>
      </c>
      <c r="W475" s="224">
        <f t="shared" si="430"/>
        <v>0</v>
      </c>
      <c r="X475" s="224">
        <f t="shared" si="430"/>
        <v>0</v>
      </c>
      <c r="Y475" s="224">
        <f t="shared" si="430"/>
        <v>0</v>
      </c>
      <c r="Z475" s="224">
        <f t="shared" si="430"/>
        <v>0</v>
      </c>
      <c r="AA475" s="224">
        <f t="shared" si="430"/>
        <v>0</v>
      </c>
      <c r="AB475" s="224">
        <f t="shared" si="430"/>
        <v>0</v>
      </c>
      <c r="AC475" s="224">
        <f t="shared" si="430"/>
        <v>0</v>
      </c>
      <c r="AD475" s="224">
        <f t="shared" si="430"/>
        <v>0</v>
      </c>
      <c r="AE475" s="224">
        <f t="shared" si="430"/>
        <v>0</v>
      </c>
      <c r="AF475" s="241"/>
      <c r="AG475" s="225"/>
      <c r="AH475" s="225"/>
      <c r="AI475" s="225"/>
      <c r="AJ475" s="225"/>
      <c r="AK475" s="225"/>
      <c r="AL475" s="225"/>
      <c r="AM475" s="225"/>
      <c r="AN475" s="225"/>
      <c r="AO475" s="225"/>
      <c r="AP475" s="225"/>
      <c r="AQ475" s="225"/>
      <c r="AR475" s="225"/>
      <c r="AS475" s="225"/>
      <c r="AT475" s="225"/>
      <c r="AU475" s="225"/>
      <c r="AV475" s="225"/>
      <c r="AW475" s="225"/>
      <c r="AX475" s="225"/>
      <c r="AY475" s="225"/>
      <c r="AZ475" s="225"/>
      <c r="BA475" s="225"/>
      <c r="BB475" s="225"/>
      <c r="BC475" s="225"/>
      <c r="BD475" s="225"/>
      <c r="BE475" s="225"/>
      <c r="BF475" s="225"/>
      <c r="BG475" s="226"/>
      <c r="BH475" s="226"/>
      <c r="BI475" s="226"/>
      <c r="BJ475" s="226"/>
      <c r="BK475" s="226"/>
      <c r="BL475" s="226"/>
      <c r="BM475" s="226"/>
      <c r="BN475" s="226"/>
      <c r="BO475" s="226"/>
      <c r="BP475" s="226"/>
      <c r="BQ475" s="226"/>
      <c r="BR475" s="226"/>
      <c r="BS475" s="226"/>
      <c r="BT475" s="226"/>
      <c r="BU475" s="226"/>
      <c r="BV475" s="22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6"/>
      <c r="EB475" s="6"/>
      <c r="EC475" s="6"/>
      <c r="ED475" s="6"/>
      <c r="EE475" s="6"/>
      <c r="EF475" s="6"/>
      <c r="EG475" s="6"/>
      <c r="EH475" s="6"/>
      <c r="EI475" s="6"/>
      <c r="EJ475" s="6"/>
      <c r="EK475" s="6"/>
      <c r="EL475" s="6"/>
      <c r="EM475" s="6"/>
      <c r="EN475" s="227"/>
      <c r="EO475" s="227"/>
      <c r="EP475" s="227"/>
      <c r="EQ475" s="227"/>
      <c r="ER475" s="227"/>
      <c r="ES475" s="227"/>
      <c r="ET475" s="227"/>
      <c r="EU475" s="227"/>
      <c r="EV475" s="227"/>
      <c r="EW475" s="227"/>
      <c r="EX475" s="227"/>
      <c r="EY475" s="227"/>
      <c r="EZ475" s="227"/>
      <c r="FA475" s="227"/>
      <c r="FB475" s="227"/>
      <c r="FC475" s="227"/>
      <c r="FD475" s="227"/>
      <c r="FE475" s="227"/>
      <c r="FF475" s="227"/>
      <c r="FG475" s="227"/>
      <c r="FH475" s="227"/>
      <c r="FI475" s="227"/>
      <c r="FJ475" s="227"/>
      <c r="FK475" s="227"/>
      <c r="FL475" s="227"/>
      <c r="FM475" s="227"/>
      <c r="FN475" s="227"/>
      <c r="FO475" s="227"/>
      <c r="FP475" s="227"/>
      <c r="FQ475" s="227"/>
      <c r="FR475" s="227"/>
      <c r="FS475" s="227"/>
      <c r="FT475" s="227"/>
      <c r="FU475" s="227"/>
      <c r="FV475" s="227"/>
      <c r="FW475" s="227"/>
      <c r="FX475" s="227"/>
      <c r="FY475" s="227"/>
      <c r="FZ475" s="227"/>
      <c r="GA475" s="227"/>
      <c r="GB475" s="227"/>
      <c r="GC475" s="227"/>
      <c r="GD475" s="227"/>
      <c r="GE475" s="227"/>
      <c r="GF475" s="227"/>
      <c r="GG475" s="227"/>
      <c r="GH475" s="227"/>
      <c r="GI475" s="227"/>
    </row>
    <row r="476" spans="1:191" s="228" customFormat="1" hidden="1" x14ac:dyDescent="0.2">
      <c r="A476" s="29"/>
      <c r="B476" s="29"/>
      <c r="C476" s="29"/>
      <c r="D476" s="240"/>
      <c r="E476" s="219"/>
      <c r="F476" s="220" t="s">
        <v>76</v>
      </c>
      <c r="G476" s="221" t="s">
        <v>347</v>
      </c>
      <c r="H476" s="288"/>
      <c r="I476" s="224"/>
      <c r="J476" s="224"/>
      <c r="K476" s="224">
        <f>+I476+J476</f>
        <v>0</v>
      </c>
      <c r="L476" s="323"/>
      <c r="M476" s="224">
        <f>+K476+L476</f>
        <v>0</v>
      </c>
      <c r="N476" s="241"/>
      <c r="O476" s="224">
        <f>+M476+N476</f>
        <v>0</v>
      </c>
      <c r="P476" s="241"/>
      <c r="Q476" s="224">
        <f>+O476+P476</f>
        <v>0</v>
      </c>
      <c r="R476" s="241"/>
      <c r="S476" s="224">
        <f>+Q476+R476</f>
        <v>0</v>
      </c>
      <c r="T476" s="241"/>
      <c r="U476" s="224">
        <f>+S476+T476</f>
        <v>0</v>
      </c>
      <c r="V476" s="241"/>
      <c r="W476" s="224">
        <f>+U476+V476</f>
        <v>0</v>
      </c>
      <c r="X476" s="241"/>
      <c r="Y476" s="224">
        <f>+W476+X476</f>
        <v>0</v>
      </c>
      <c r="Z476" s="241"/>
      <c r="AA476" s="224">
        <f>+Y476+Z476</f>
        <v>0</v>
      </c>
      <c r="AB476" s="241"/>
      <c r="AC476" s="224">
        <f>+AA476+AB476</f>
        <v>0</v>
      </c>
      <c r="AD476" s="241"/>
      <c r="AE476" s="224">
        <f>+AC476+AD476</f>
        <v>0</v>
      </c>
      <c r="AF476" s="241"/>
      <c r="AG476" s="225"/>
      <c r="AH476" s="225"/>
      <c r="AI476" s="225"/>
      <c r="AJ476" s="225"/>
      <c r="AK476" s="225"/>
      <c r="AL476" s="225"/>
      <c r="AM476" s="225"/>
      <c r="AN476" s="225"/>
      <c r="AO476" s="225"/>
      <c r="AP476" s="225"/>
      <c r="AQ476" s="225"/>
      <c r="AR476" s="225"/>
      <c r="AS476" s="225"/>
      <c r="AT476" s="225"/>
      <c r="AU476" s="225"/>
      <c r="AV476" s="225"/>
      <c r="AW476" s="225"/>
      <c r="AX476" s="225"/>
      <c r="AY476" s="225"/>
      <c r="AZ476" s="225"/>
      <c r="BA476" s="225"/>
      <c r="BB476" s="225"/>
      <c r="BC476" s="225"/>
      <c r="BD476" s="225"/>
      <c r="BE476" s="225"/>
      <c r="BF476" s="225"/>
      <c r="BG476" s="226"/>
      <c r="BH476" s="226"/>
      <c r="BI476" s="226"/>
      <c r="BJ476" s="226"/>
      <c r="BK476" s="226"/>
      <c r="BL476" s="226"/>
      <c r="BM476" s="226"/>
      <c r="BN476" s="226"/>
      <c r="BO476" s="226"/>
      <c r="BP476" s="226"/>
      <c r="BQ476" s="226"/>
      <c r="BR476" s="226"/>
      <c r="BS476" s="226"/>
      <c r="BT476" s="226"/>
      <c r="BU476" s="226"/>
      <c r="BV476" s="22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6"/>
      <c r="EB476" s="6"/>
      <c r="EC476" s="6"/>
      <c r="ED476" s="6"/>
      <c r="EE476" s="6"/>
      <c r="EF476" s="6"/>
      <c r="EG476" s="6"/>
      <c r="EH476" s="6"/>
      <c r="EI476" s="6"/>
      <c r="EJ476" s="6"/>
      <c r="EK476" s="6"/>
      <c r="EL476" s="6"/>
      <c r="EM476" s="6"/>
      <c r="EN476" s="227"/>
      <c r="EO476" s="227"/>
      <c r="EP476" s="227"/>
      <c r="EQ476" s="227"/>
      <c r="ER476" s="227"/>
      <c r="ES476" s="227"/>
      <c r="ET476" s="227"/>
      <c r="EU476" s="227"/>
      <c r="EV476" s="227"/>
      <c r="EW476" s="227"/>
      <c r="EX476" s="227"/>
      <c r="EY476" s="227"/>
      <c r="EZ476" s="227"/>
      <c r="FA476" s="227"/>
      <c r="FB476" s="227"/>
      <c r="FC476" s="227"/>
      <c r="FD476" s="227"/>
      <c r="FE476" s="227"/>
      <c r="FF476" s="227"/>
      <c r="FG476" s="227"/>
      <c r="FH476" s="227"/>
      <c r="FI476" s="227"/>
      <c r="FJ476" s="227"/>
      <c r="FK476" s="227"/>
      <c r="FL476" s="227"/>
      <c r="FM476" s="227"/>
      <c r="FN476" s="227"/>
      <c r="FO476" s="227"/>
      <c r="FP476" s="227"/>
      <c r="FQ476" s="227"/>
      <c r="FR476" s="227"/>
      <c r="FS476" s="227"/>
      <c r="FT476" s="227"/>
      <c r="FU476" s="227"/>
      <c r="FV476" s="227"/>
      <c r="FW476" s="227"/>
      <c r="FX476" s="227"/>
      <c r="FY476" s="227"/>
      <c r="FZ476" s="227"/>
      <c r="GA476" s="227"/>
      <c r="GB476" s="227"/>
      <c r="GC476" s="227"/>
      <c r="GD476" s="227"/>
      <c r="GE476" s="227"/>
      <c r="GF476" s="227"/>
      <c r="GG476" s="227"/>
      <c r="GH476" s="227"/>
      <c r="GI476" s="227"/>
    </row>
    <row r="477" spans="1:191" s="215" customFormat="1" ht="15.75" hidden="1" x14ac:dyDescent="0.25">
      <c r="A477" s="242"/>
      <c r="B477" s="242"/>
      <c r="C477" s="242"/>
      <c r="D477" s="240"/>
      <c r="E477" s="219"/>
      <c r="F477" s="220" t="s">
        <v>78</v>
      </c>
      <c r="G477" s="221" t="s">
        <v>348</v>
      </c>
      <c r="H477" s="287"/>
      <c r="I477" s="223"/>
      <c r="J477" s="223"/>
      <c r="K477" s="224">
        <f t="shared" ref="K477:Y478" si="431">+I477+J477</f>
        <v>0</v>
      </c>
      <c r="L477" s="322"/>
      <c r="M477" s="224">
        <f t="shared" si="431"/>
        <v>0</v>
      </c>
      <c r="N477" s="223"/>
      <c r="O477" s="224">
        <f t="shared" si="431"/>
        <v>0</v>
      </c>
      <c r="P477" s="223"/>
      <c r="Q477" s="224">
        <f t="shared" si="431"/>
        <v>0</v>
      </c>
      <c r="R477" s="223"/>
      <c r="S477" s="224">
        <f t="shared" si="431"/>
        <v>0</v>
      </c>
      <c r="T477" s="223"/>
      <c r="U477" s="224">
        <f t="shared" si="431"/>
        <v>0</v>
      </c>
      <c r="V477" s="223"/>
      <c r="W477" s="224">
        <f t="shared" si="431"/>
        <v>0</v>
      </c>
      <c r="X477" s="223"/>
      <c r="Y477" s="224">
        <f t="shared" si="431"/>
        <v>0</v>
      </c>
      <c r="Z477" s="223"/>
      <c r="AA477" s="224">
        <f t="shared" ref="AA477:AE478" si="432">+Y477+Z477</f>
        <v>0</v>
      </c>
      <c r="AB477" s="223"/>
      <c r="AC477" s="224">
        <f t="shared" si="432"/>
        <v>0</v>
      </c>
      <c r="AD477" s="223"/>
      <c r="AE477" s="224">
        <f t="shared" si="432"/>
        <v>0</v>
      </c>
      <c r="AF477" s="223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229"/>
      <c r="BH477" s="229"/>
      <c r="BI477" s="229"/>
      <c r="BJ477" s="229"/>
      <c r="BK477" s="229"/>
      <c r="BL477" s="229"/>
      <c r="BM477" s="229"/>
      <c r="BN477" s="229"/>
      <c r="BO477" s="229"/>
      <c r="BP477" s="229"/>
      <c r="BQ477" s="229"/>
      <c r="BR477" s="229"/>
      <c r="BS477" s="229"/>
      <c r="BT477" s="229"/>
      <c r="BU477" s="229"/>
      <c r="BV477" s="229"/>
      <c r="BW477" s="230"/>
      <c r="BX477" s="230"/>
      <c r="BY477" s="230"/>
      <c r="BZ477" s="230"/>
      <c r="CA477" s="230"/>
      <c r="CB477" s="230"/>
      <c r="CC477" s="230"/>
      <c r="CD477" s="230"/>
      <c r="CE477" s="230"/>
      <c r="CF477" s="230"/>
      <c r="CG477" s="230"/>
      <c r="CH477" s="230"/>
      <c r="CI477" s="230"/>
      <c r="CJ477" s="230"/>
      <c r="CK477" s="230"/>
      <c r="CL477" s="230"/>
      <c r="CM477" s="230"/>
      <c r="CN477" s="230"/>
      <c r="CO477" s="230"/>
      <c r="CP477" s="230"/>
      <c r="CQ477" s="230"/>
      <c r="CR477" s="230"/>
      <c r="CS477" s="230"/>
      <c r="CT477" s="230"/>
      <c r="CU477" s="230"/>
      <c r="CV477" s="230"/>
      <c r="CW477" s="230"/>
      <c r="CX477" s="230"/>
      <c r="CY477" s="230"/>
      <c r="CZ477" s="230"/>
      <c r="DA477" s="230"/>
      <c r="DB477" s="230"/>
      <c r="DC477" s="230"/>
      <c r="DD477" s="230"/>
      <c r="DE477" s="230"/>
      <c r="DF477" s="230"/>
      <c r="DG477" s="230"/>
      <c r="DH477" s="230"/>
      <c r="DI477" s="230"/>
      <c r="DJ477" s="230"/>
      <c r="DK477" s="230"/>
      <c r="DL477" s="230"/>
      <c r="DM477" s="230"/>
      <c r="DN477" s="230"/>
      <c r="DO477" s="230"/>
      <c r="DP477" s="230"/>
      <c r="DQ477" s="230"/>
      <c r="DR477" s="230"/>
      <c r="DS477" s="230"/>
      <c r="DT477" s="230"/>
      <c r="DU477" s="230"/>
      <c r="DV477" s="230"/>
      <c r="DW477" s="230"/>
      <c r="DX477" s="230"/>
      <c r="DY477" s="230"/>
      <c r="DZ477" s="230"/>
      <c r="EA477" s="230"/>
      <c r="EB477" s="230"/>
      <c r="EC477" s="230"/>
      <c r="ED477" s="230"/>
      <c r="EE477" s="230"/>
      <c r="EF477" s="230"/>
      <c r="EG477" s="230"/>
      <c r="EH477" s="230"/>
      <c r="EI477" s="230"/>
      <c r="EJ477" s="230"/>
      <c r="EK477" s="230"/>
      <c r="EL477" s="230"/>
      <c r="EM477" s="230"/>
      <c r="EN477" s="231"/>
      <c r="EO477" s="231"/>
      <c r="EP477" s="231"/>
      <c r="EQ477" s="231"/>
      <c r="ER477" s="231"/>
      <c r="ES477" s="231"/>
      <c r="ET477" s="231"/>
      <c r="EU477" s="231"/>
      <c r="EV477" s="231"/>
      <c r="EW477" s="231"/>
      <c r="EX477" s="231"/>
      <c r="EY477" s="231"/>
      <c r="EZ477" s="231"/>
      <c r="FA477" s="231"/>
      <c r="FB477" s="231"/>
      <c r="FC477" s="231"/>
      <c r="FD477" s="231"/>
      <c r="FE477" s="231"/>
      <c r="FF477" s="231"/>
      <c r="FG477" s="231"/>
      <c r="FH477" s="231"/>
      <c r="FI477" s="231"/>
      <c r="FJ477" s="231"/>
      <c r="FK477" s="231"/>
      <c r="FL477" s="231"/>
      <c r="FM477" s="231"/>
      <c r="FN477" s="231"/>
      <c r="FO477" s="231"/>
      <c r="FP477" s="231"/>
      <c r="FQ477" s="231"/>
      <c r="FR477" s="231"/>
      <c r="FS477" s="231"/>
      <c r="FT477" s="231"/>
      <c r="FU477" s="231"/>
      <c r="FV477" s="231"/>
      <c r="FW477" s="231"/>
      <c r="FX477" s="231"/>
      <c r="FY477" s="231"/>
      <c r="FZ477" s="231"/>
      <c r="GA477" s="231"/>
      <c r="GB477" s="231"/>
      <c r="GC477" s="231"/>
      <c r="GD477" s="231"/>
      <c r="GE477" s="231"/>
      <c r="GF477" s="231"/>
      <c r="GG477" s="231"/>
      <c r="GH477" s="231"/>
      <c r="GI477" s="231"/>
    </row>
    <row r="478" spans="1:191" hidden="1" x14ac:dyDescent="0.2">
      <c r="D478" s="240"/>
      <c r="E478" s="240"/>
      <c r="F478" s="220" t="s">
        <v>29</v>
      </c>
      <c r="G478" s="221" t="s">
        <v>349</v>
      </c>
      <c r="H478" s="286"/>
      <c r="I478" s="217"/>
      <c r="J478" s="217"/>
      <c r="K478" s="224">
        <f t="shared" si="431"/>
        <v>0</v>
      </c>
      <c r="L478" s="321"/>
      <c r="M478" s="224">
        <f t="shared" si="431"/>
        <v>0</v>
      </c>
      <c r="N478" s="14"/>
      <c r="O478" s="224">
        <f t="shared" si="431"/>
        <v>0</v>
      </c>
      <c r="P478" s="14"/>
      <c r="Q478" s="224">
        <f t="shared" si="431"/>
        <v>0</v>
      </c>
      <c r="R478" s="14"/>
      <c r="S478" s="224">
        <f t="shared" si="431"/>
        <v>0</v>
      </c>
      <c r="T478" s="14"/>
      <c r="U478" s="224">
        <f t="shared" si="431"/>
        <v>0</v>
      </c>
      <c r="V478" s="14"/>
      <c r="W478" s="224">
        <f t="shared" si="431"/>
        <v>0</v>
      </c>
      <c r="X478" s="14"/>
      <c r="Y478" s="224">
        <f t="shared" si="431"/>
        <v>0</v>
      </c>
      <c r="Z478" s="14"/>
      <c r="AA478" s="224">
        <f t="shared" si="432"/>
        <v>0</v>
      </c>
      <c r="AB478" s="14"/>
      <c r="AC478" s="224">
        <f t="shared" si="432"/>
        <v>0</v>
      </c>
      <c r="AD478" s="14"/>
      <c r="AE478" s="224">
        <f t="shared" si="432"/>
        <v>0</v>
      </c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</row>
    <row r="479" spans="1:191" x14ac:dyDescent="0.2">
      <c r="A479" s="8"/>
      <c r="B479" s="8"/>
      <c r="C479" s="8"/>
      <c r="D479" s="8"/>
      <c r="E479" s="8"/>
      <c r="F479" s="243"/>
      <c r="G479" s="243"/>
      <c r="H479" s="289"/>
      <c r="I479" s="16"/>
      <c r="J479" s="16"/>
      <c r="K479" s="244"/>
      <c r="M479" s="16"/>
      <c r="N479" s="16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  <c r="AD479" s="94"/>
      <c r="AE479" s="94"/>
      <c r="AF479" s="94"/>
      <c r="AG479" s="94"/>
      <c r="AH479" s="94"/>
      <c r="AI479" s="94"/>
      <c r="AJ479" s="94"/>
      <c r="AK479" s="94"/>
      <c r="AL479" s="94"/>
      <c r="AM479" s="94"/>
      <c r="AN479" s="94"/>
      <c r="AO479" s="94"/>
      <c r="AP479" s="94"/>
      <c r="AQ479" s="94"/>
      <c r="AR479" s="94"/>
      <c r="AS479" s="94"/>
      <c r="AT479" s="94"/>
      <c r="AU479" s="94"/>
      <c r="AV479" s="94"/>
      <c r="AW479" s="94"/>
      <c r="AX479" s="94"/>
      <c r="AY479" s="94"/>
      <c r="AZ479" s="94"/>
      <c r="BA479" s="94"/>
      <c r="BB479" s="94"/>
      <c r="BC479" s="94"/>
      <c r="BD479" s="94"/>
      <c r="BE479" s="94"/>
      <c r="BF479" s="9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</row>
    <row r="480" spans="1:191" x14ac:dyDescent="0.2">
      <c r="A480" s="8"/>
      <c r="B480" s="8"/>
      <c r="C480" s="8"/>
      <c r="D480" s="8"/>
      <c r="E480" s="8"/>
      <c r="F480" s="8"/>
      <c r="G480" s="243"/>
      <c r="H480" s="290"/>
      <c r="I480" s="94"/>
      <c r="J480" s="16"/>
      <c r="K480" s="244"/>
      <c r="M480" s="16"/>
      <c r="N480" s="16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  <c r="AD480" s="94"/>
      <c r="AE480" s="94"/>
      <c r="AF480" s="94"/>
      <c r="AG480" s="94"/>
      <c r="AH480" s="94"/>
      <c r="AI480" s="94"/>
      <c r="AJ480" s="94"/>
      <c r="AK480" s="94"/>
      <c r="AL480" s="94"/>
      <c r="AM480" s="94"/>
      <c r="AN480" s="94"/>
      <c r="AO480" s="94"/>
      <c r="AP480" s="94"/>
      <c r="AQ480" s="94"/>
      <c r="AR480" s="94"/>
      <c r="AS480" s="94"/>
      <c r="AT480" s="94"/>
      <c r="AU480" s="94"/>
      <c r="AV480" s="94"/>
      <c r="AW480" s="94"/>
      <c r="AX480" s="94"/>
      <c r="AY480" s="94"/>
      <c r="AZ480" s="94"/>
      <c r="BA480" s="94"/>
      <c r="BB480" s="94"/>
      <c r="BC480" s="94"/>
      <c r="BD480" s="94"/>
      <c r="BE480" s="94"/>
      <c r="BF480" s="9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</row>
    <row r="481" spans="1:191" x14ac:dyDescent="0.2">
      <c r="A481" s="8"/>
      <c r="B481" s="8"/>
      <c r="C481" s="8"/>
      <c r="D481" s="8"/>
      <c r="E481" s="8"/>
      <c r="F481" s="8"/>
      <c r="G481" s="243" t="s">
        <v>351</v>
      </c>
      <c r="H481" s="290">
        <v>0</v>
      </c>
      <c r="I481" s="94">
        <v>51871</v>
      </c>
      <c r="J481" s="16">
        <v>11024</v>
      </c>
      <c r="K481" s="244">
        <f>+I481+J481</f>
        <v>62895</v>
      </c>
      <c r="M481" s="244">
        <f>+K481+L481</f>
        <v>62895</v>
      </c>
      <c r="N481" s="16"/>
      <c r="O481" s="244">
        <f>+M481+N481</f>
        <v>62895</v>
      </c>
      <c r="P481" s="94"/>
      <c r="Q481" s="244">
        <f>+O481+P481</f>
        <v>62895</v>
      </c>
      <c r="R481" s="94"/>
      <c r="S481" s="244">
        <f>+Q481+R481</f>
        <v>62895</v>
      </c>
      <c r="T481" s="94"/>
      <c r="U481" s="244">
        <f>+S481+T481</f>
        <v>62895</v>
      </c>
      <c r="V481" s="94"/>
      <c r="W481" s="244">
        <f>+U481+V481</f>
        <v>62895</v>
      </c>
      <c r="X481" s="94"/>
      <c r="Y481" s="244">
        <f>+W481+X481</f>
        <v>62895</v>
      </c>
      <c r="Z481" s="94"/>
      <c r="AA481" s="244">
        <f>+Y481+Z481</f>
        <v>62895</v>
      </c>
      <c r="AB481" s="94"/>
      <c r="AC481" s="244">
        <f>+AA481+AB481</f>
        <v>62895</v>
      </c>
      <c r="AD481" s="94"/>
      <c r="AE481" s="244">
        <f>+AC481+AD481</f>
        <v>62895</v>
      </c>
      <c r="AF481" s="94"/>
      <c r="AG481" s="94"/>
      <c r="AH481" s="94"/>
      <c r="AI481" s="94"/>
      <c r="AJ481" s="94"/>
      <c r="AK481" s="94"/>
      <c r="AL481" s="94"/>
      <c r="AM481" s="94"/>
      <c r="AN481" s="94"/>
      <c r="AO481" s="94"/>
      <c r="AP481" s="94"/>
      <c r="AQ481" s="94"/>
      <c r="AR481" s="94"/>
      <c r="AS481" s="94"/>
      <c r="AT481" s="94"/>
      <c r="AU481" s="94"/>
      <c r="AV481" s="94"/>
      <c r="AW481" s="94"/>
      <c r="AX481" s="94"/>
      <c r="AY481" s="94"/>
      <c r="AZ481" s="94"/>
      <c r="BA481" s="94"/>
      <c r="BB481" s="94"/>
      <c r="BC481" s="94"/>
      <c r="BD481" s="94"/>
      <c r="BE481" s="94"/>
      <c r="BF481" s="9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</row>
    <row r="482" spans="1:191" x14ac:dyDescent="0.2">
      <c r="A482" s="8"/>
      <c r="B482" s="8"/>
      <c r="C482" s="8"/>
      <c r="D482" s="8"/>
      <c r="E482" s="8"/>
      <c r="F482" s="8"/>
      <c r="G482" s="243" t="s">
        <v>352</v>
      </c>
      <c r="H482" s="290">
        <v>0</v>
      </c>
      <c r="I482" s="94">
        <v>100166</v>
      </c>
      <c r="J482" s="16">
        <v>22457</v>
      </c>
      <c r="K482" s="244">
        <f t="shared" ref="K482:W485" si="433">+I482+J482</f>
        <v>122623</v>
      </c>
      <c r="M482" s="244">
        <f t="shared" si="433"/>
        <v>122623</v>
      </c>
      <c r="N482" s="16"/>
      <c r="O482" s="244">
        <f t="shared" si="433"/>
        <v>122623</v>
      </c>
      <c r="P482" s="94"/>
      <c r="Q482" s="244">
        <f t="shared" si="433"/>
        <v>122623</v>
      </c>
      <c r="R482" s="94"/>
      <c r="S482" s="244">
        <f t="shared" si="433"/>
        <v>122623</v>
      </c>
      <c r="T482" s="94"/>
      <c r="U482" s="244">
        <f t="shared" si="433"/>
        <v>122623</v>
      </c>
      <c r="V482" s="94"/>
      <c r="W482" s="244">
        <f t="shared" si="433"/>
        <v>122623</v>
      </c>
      <c r="X482" s="94"/>
      <c r="Y482" s="244">
        <f>+W482+X482</f>
        <v>122623</v>
      </c>
      <c r="Z482" s="94"/>
      <c r="AA482" s="244">
        <f>+Y482+Z482</f>
        <v>122623</v>
      </c>
      <c r="AB482" s="94"/>
      <c r="AC482" s="244">
        <f>+AA482+AB482</f>
        <v>122623</v>
      </c>
      <c r="AD482" s="94"/>
      <c r="AE482" s="244">
        <f>+AC482+AD482</f>
        <v>122623</v>
      </c>
      <c r="AF482" s="94"/>
      <c r="AG482" s="94"/>
      <c r="AH482" s="94"/>
      <c r="AI482" s="94"/>
      <c r="AJ482" s="94"/>
      <c r="AK482" s="94"/>
      <c r="AL482" s="94"/>
      <c r="AM482" s="94"/>
      <c r="AN482" s="94"/>
      <c r="AO482" s="94"/>
      <c r="AP482" s="94"/>
      <c r="AQ482" s="94"/>
      <c r="AR482" s="94"/>
      <c r="AS482" s="94"/>
      <c r="AT482" s="94"/>
      <c r="AU482" s="94"/>
      <c r="AV482" s="94"/>
      <c r="AW482" s="94"/>
      <c r="AX482" s="94"/>
      <c r="AY482" s="94"/>
      <c r="AZ482" s="94"/>
      <c r="BA482" s="94"/>
      <c r="BB482" s="94"/>
      <c r="BC482" s="94"/>
      <c r="BD482" s="94"/>
      <c r="BE482" s="94"/>
      <c r="BF482" s="9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</row>
    <row r="483" spans="1:191" s="1" customFormat="1" ht="15.75" x14ac:dyDescent="0.25">
      <c r="G483" s="243" t="s">
        <v>353</v>
      </c>
      <c r="H483" s="290">
        <v>0</v>
      </c>
      <c r="I483" s="94">
        <v>2681</v>
      </c>
      <c r="J483" s="94">
        <v>576</v>
      </c>
      <c r="K483" s="244">
        <f t="shared" si="433"/>
        <v>3257</v>
      </c>
      <c r="L483" s="324"/>
      <c r="M483" s="244">
        <f t="shared" si="433"/>
        <v>3257</v>
      </c>
      <c r="N483" s="143"/>
      <c r="O483" s="244">
        <f t="shared" si="433"/>
        <v>3257</v>
      </c>
      <c r="P483" s="143"/>
      <c r="Q483" s="244">
        <f t="shared" si="433"/>
        <v>3257</v>
      </c>
      <c r="R483" s="143"/>
      <c r="S483" s="244">
        <f t="shared" si="433"/>
        <v>3257</v>
      </c>
      <c r="T483" s="143"/>
      <c r="U483" s="244">
        <f t="shared" si="433"/>
        <v>3257</v>
      </c>
      <c r="V483" s="143"/>
      <c r="W483" s="244">
        <f t="shared" si="433"/>
        <v>3257</v>
      </c>
      <c r="X483" s="143"/>
      <c r="Y483" s="244">
        <f>+W483+X483</f>
        <v>3257</v>
      </c>
      <c r="Z483" s="143"/>
      <c r="AA483" s="244">
        <f>+Y483+Z483</f>
        <v>3257</v>
      </c>
      <c r="AB483" s="143"/>
      <c r="AC483" s="244">
        <f>+AA483+AB483</f>
        <v>3257</v>
      </c>
      <c r="AD483" s="143"/>
      <c r="AE483" s="244">
        <f>+AC483+AD483</f>
        <v>3257</v>
      </c>
      <c r="AF483" s="143"/>
      <c r="AG483" s="143"/>
      <c r="AH483" s="143"/>
      <c r="AI483" s="143"/>
      <c r="AJ483" s="143"/>
      <c r="AK483" s="143"/>
      <c r="AL483" s="143"/>
      <c r="AM483" s="143"/>
      <c r="AN483" s="143"/>
      <c r="AO483" s="143"/>
      <c r="AP483" s="143"/>
      <c r="AQ483" s="143"/>
      <c r="AR483" s="143"/>
      <c r="AS483" s="143"/>
      <c r="AT483" s="143"/>
      <c r="AU483" s="143"/>
      <c r="AV483" s="143"/>
      <c r="AW483" s="143"/>
      <c r="AX483" s="143"/>
      <c r="AY483" s="143"/>
      <c r="AZ483" s="143"/>
      <c r="BA483" s="143"/>
      <c r="BB483" s="143"/>
      <c r="BC483" s="143"/>
      <c r="BD483" s="143"/>
      <c r="BE483" s="143"/>
      <c r="BF483" s="143"/>
      <c r="BG483" s="58"/>
      <c r="BH483" s="58"/>
      <c r="BI483" s="58"/>
      <c r="BJ483" s="58"/>
      <c r="BK483" s="58"/>
      <c r="BL483" s="58"/>
      <c r="BM483" s="58"/>
      <c r="BN483" s="58"/>
      <c r="BO483" s="58"/>
      <c r="BP483" s="58"/>
      <c r="BQ483" s="58"/>
      <c r="BR483" s="58"/>
      <c r="BS483" s="58"/>
      <c r="BT483" s="58"/>
      <c r="BU483" s="58"/>
      <c r="BV483" s="58"/>
      <c r="BW483" s="58"/>
      <c r="BX483" s="58"/>
      <c r="BY483" s="58"/>
      <c r="BZ483" s="58"/>
      <c r="CA483" s="58"/>
      <c r="CB483" s="58"/>
      <c r="CC483" s="58"/>
      <c r="CD483" s="58"/>
      <c r="CE483" s="58"/>
      <c r="CF483" s="58"/>
      <c r="CG483" s="58"/>
      <c r="CH483" s="58"/>
      <c r="CI483" s="58"/>
      <c r="CJ483" s="58"/>
      <c r="CK483" s="58"/>
      <c r="CL483" s="58"/>
      <c r="CM483" s="58"/>
      <c r="CN483" s="58"/>
      <c r="CO483" s="58"/>
      <c r="CP483" s="58"/>
      <c r="CQ483" s="58"/>
      <c r="CR483" s="58"/>
      <c r="CS483" s="58"/>
      <c r="CT483" s="58"/>
      <c r="CU483" s="58"/>
      <c r="CV483" s="58"/>
      <c r="CW483" s="58"/>
      <c r="CX483" s="58"/>
      <c r="CY483" s="58"/>
      <c r="CZ483" s="58"/>
      <c r="DA483" s="58"/>
      <c r="DB483" s="58"/>
      <c r="DC483" s="58"/>
      <c r="DD483" s="58"/>
      <c r="DE483" s="58"/>
      <c r="DF483" s="58"/>
      <c r="DG483" s="58"/>
      <c r="DH483" s="58"/>
      <c r="DI483" s="58"/>
      <c r="DJ483" s="58"/>
      <c r="DK483" s="58"/>
      <c r="DL483" s="58"/>
      <c r="DM483" s="58"/>
      <c r="DN483" s="58"/>
      <c r="DO483" s="58"/>
      <c r="DP483" s="58"/>
      <c r="DQ483" s="58"/>
      <c r="DR483" s="58"/>
      <c r="DS483" s="58"/>
      <c r="DT483" s="58"/>
      <c r="DU483" s="58"/>
      <c r="DV483" s="58"/>
      <c r="DW483" s="58"/>
      <c r="DX483" s="58"/>
      <c r="DY483" s="58"/>
      <c r="DZ483" s="58"/>
      <c r="EA483" s="58"/>
      <c r="EB483" s="58"/>
      <c r="EC483" s="58"/>
      <c r="ED483" s="58"/>
      <c r="EE483" s="58"/>
      <c r="EF483" s="58"/>
      <c r="EG483" s="58"/>
      <c r="EH483" s="58"/>
      <c r="EI483" s="58"/>
      <c r="EJ483" s="58"/>
      <c r="EK483" s="58"/>
      <c r="EL483" s="58"/>
      <c r="EM483" s="58"/>
      <c r="EN483" s="58"/>
      <c r="EO483" s="58"/>
      <c r="EP483" s="58"/>
      <c r="EQ483" s="58"/>
      <c r="ER483" s="58"/>
      <c r="ES483" s="58"/>
      <c r="ET483" s="58"/>
      <c r="EU483" s="58"/>
      <c r="EV483" s="58"/>
      <c r="EW483" s="58"/>
      <c r="EX483" s="58"/>
      <c r="EY483" s="58"/>
      <c r="EZ483" s="58"/>
      <c r="FA483" s="58"/>
      <c r="FB483" s="58"/>
      <c r="FC483" s="58"/>
      <c r="FD483" s="58"/>
      <c r="FE483" s="58"/>
      <c r="FF483" s="58"/>
      <c r="FG483" s="58"/>
      <c r="FH483" s="58"/>
      <c r="FI483" s="58"/>
      <c r="FJ483" s="58"/>
      <c r="FK483" s="58"/>
      <c r="FL483" s="58"/>
      <c r="FM483" s="58"/>
      <c r="FN483" s="58"/>
      <c r="FO483" s="58"/>
      <c r="FP483" s="58"/>
      <c r="FQ483" s="58"/>
      <c r="FR483" s="58"/>
      <c r="FS483" s="58"/>
      <c r="FT483" s="58"/>
      <c r="FU483" s="58"/>
      <c r="FV483" s="58"/>
      <c r="FW483" s="58"/>
      <c r="FX483" s="58"/>
      <c r="FY483" s="58"/>
      <c r="FZ483" s="58"/>
      <c r="GA483" s="58"/>
      <c r="GB483" s="58"/>
      <c r="GC483" s="58"/>
      <c r="GD483" s="58"/>
      <c r="GE483" s="58"/>
      <c r="GF483" s="58"/>
      <c r="GG483" s="58"/>
      <c r="GH483" s="58"/>
      <c r="GI483" s="58"/>
    </row>
    <row r="484" spans="1:191" s="1" customFormat="1" ht="15.75" x14ac:dyDescent="0.25">
      <c r="G484" s="243" t="s">
        <v>354</v>
      </c>
      <c r="H484" s="290"/>
      <c r="I484" s="94"/>
      <c r="J484" s="143"/>
      <c r="K484" s="244">
        <f t="shared" si="433"/>
        <v>0</v>
      </c>
      <c r="L484" s="324"/>
      <c r="M484" s="244">
        <f t="shared" si="433"/>
        <v>0</v>
      </c>
      <c r="N484" s="143"/>
      <c r="O484" s="244">
        <f t="shared" si="433"/>
        <v>0</v>
      </c>
      <c r="P484" s="143"/>
      <c r="Q484" s="244">
        <f t="shared" si="433"/>
        <v>0</v>
      </c>
      <c r="R484" s="143"/>
      <c r="S484" s="244">
        <f t="shared" si="433"/>
        <v>0</v>
      </c>
      <c r="T484" s="143"/>
      <c r="U484" s="244">
        <f t="shared" si="433"/>
        <v>0</v>
      </c>
      <c r="V484" s="143"/>
      <c r="W484" s="244">
        <f t="shared" si="433"/>
        <v>0</v>
      </c>
      <c r="X484" s="143"/>
      <c r="Y484" s="244">
        <f>+W484+X484</f>
        <v>0</v>
      </c>
      <c r="Z484" s="143"/>
      <c r="AA484" s="244">
        <f>+Y484+Z484</f>
        <v>0</v>
      </c>
      <c r="AB484" s="143"/>
      <c r="AC484" s="244">
        <f>+AA484+AB484</f>
        <v>0</v>
      </c>
      <c r="AD484" s="143"/>
      <c r="AE484" s="244">
        <f>+AC484+AD484</f>
        <v>0</v>
      </c>
      <c r="AF484" s="143"/>
      <c r="AG484" s="143"/>
      <c r="AH484" s="143"/>
      <c r="AI484" s="143"/>
      <c r="AJ484" s="143"/>
      <c r="AK484" s="143"/>
      <c r="AL484" s="143"/>
      <c r="AM484" s="143"/>
      <c r="AN484" s="143"/>
      <c r="AO484" s="143"/>
      <c r="AP484" s="143"/>
      <c r="AQ484" s="143"/>
      <c r="AR484" s="143"/>
      <c r="AS484" s="143"/>
      <c r="AT484" s="143"/>
      <c r="AU484" s="143"/>
      <c r="AV484" s="143"/>
      <c r="AW484" s="143"/>
      <c r="AX484" s="143"/>
      <c r="AY484" s="143"/>
      <c r="AZ484" s="143"/>
      <c r="BA484" s="143"/>
      <c r="BB484" s="143"/>
      <c r="BC484" s="143"/>
      <c r="BD484" s="143"/>
      <c r="BE484" s="143"/>
      <c r="BF484" s="143"/>
      <c r="BG484" s="58"/>
      <c r="BH484" s="58"/>
      <c r="BI484" s="58"/>
      <c r="BJ484" s="58"/>
      <c r="BK484" s="58"/>
      <c r="BL484" s="58"/>
      <c r="BM484" s="58"/>
      <c r="BN484" s="58"/>
      <c r="BO484" s="58"/>
      <c r="BP484" s="58"/>
      <c r="BQ484" s="58"/>
      <c r="BR484" s="58"/>
      <c r="BS484" s="58"/>
      <c r="BT484" s="58"/>
      <c r="BU484" s="58"/>
      <c r="BV484" s="58"/>
      <c r="BW484" s="58"/>
      <c r="BX484" s="58"/>
      <c r="BY484" s="58"/>
      <c r="BZ484" s="58"/>
      <c r="CA484" s="58"/>
      <c r="CB484" s="58"/>
      <c r="CC484" s="58"/>
      <c r="CD484" s="58"/>
      <c r="CE484" s="58"/>
      <c r="CF484" s="58"/>
      <c r="CG484" s="58"/>
      <c r="CH484" s="58"/>
      <c r="CI484" s="58"/>
      <c r="CJ484" s="58"/>
      <c r="CK484" s="58"/>
      <c r="CL484" s="58"/>
      <c r="CM484" s="58"/>
      <c r="CN484" s="58"/>
      <c r="CO484" s="58"/>
      <c r="CP484" s="58"/>
      <c r="CQ484" s="58"/>
      <c r="CR484" s="58"/>
      <c r="CS484" s="58"/>
      <c r="CT484" s="58"/>
      <c r="CU484" s="58"/>
      <c r="CV484" s="58"/>
      <c r="CW484" s="58"/>
      <c r="CX484" s="58"/>
      <c r="CY484" s="58"/>
      <c r="CZ484" s="58"/>
      <c r="DA484" s="58"/>
      <c r="DB484" s="58"/>
      <c r="DC484" s="58"/>
      <c r="DD484" s="58"/>
      <c r="DE484" s="58"/>
      <c r="DF484" s="58"/>
      <c r="DG484" s="58"/>
      <c r="DH484" s="58"/>
      <c r="DI484" s="58"/>
      <c r="DJ484" s="58"/>
      <c r="DK484" s="58"/>
      <c r="DL484" s="58"/>
      <c r="DM484" s="58"/>
      <c r="DN484" s="58"/>
      <c r="DO484" s="58"/>
      <c r="DP484" s="58"/>
      <c r="DQ484" s="58"/>
      <c r="DR484" s="58"/>
      <c r="DS484" s="58"/>
      <c r="DT484" s="58"/>
      <c r="DU484" s="58"/>
      <c r="DV484" s="58"/>
      <c r="DW484" s="58"/>
      <c r="DX484" s="58"/>
      <c r="DY484" s="58"/>
      <c r="DZ484" s="58"/>
      <c r="EA484" s="58"/>
      <c r="EB484" s="58"/>
      <c r="EC484" s="58"/>
      <c r="ED484" s="58"/>
      <c r="EE484" s="58"/>
      <c r="EF484" s="58"/>
      <c r="EG484" s="58"/>
      <c r="EH484" s="58"/>
      <c r="EI484" s="58"/>
      <c r="EJ484" s="58"/>
      <c r="EK484" s="58"/>
      <c r="EL484" s="58"/>
      <c r="EM484" s="58"/>
      <c r="EN484" s="58"/>
      <c r="EO484" s="58"/>
      <c r="EP484" s="58"/>
      <c r="EQ484" s="58"/>
      <c r="ER484" s="58"/>
      <c r="ES484" s="58"/>
      <c r="ET484" s="58"/>
      <c r="EU484" s="58"/>
      <c r="EV484" s="58"/>
      <c r="EW484" s="58"/>
      <c r="EX484" s="58"/>
      <c r="EY484" s="58"/>
      <c r="EZ484" s="58"/>
      <c r="FA484" s="58"/>
      <c r="FB484" s="58"/>
      <c r="FC484" s="58"/>
      <c r="FD484" s="58"/>
      <c r="FE484" s="58"/>
      <c r="FF484" s="58"/>
      <c r="FG484" s="58"/>
      <c r="FH484" s="58"/>
      <c r="FI484" s="58"/>
      <c r="FJ484" s="58"/>
      <c r="FK484" s="58"/>
      <c r="FL484" s="58"/>
      <c r="FM484" s="58"/>
      <c r="FN484" s="58"/>
      <c r="FO484" s="58"/>
      <c r="FP484" s="58"/>
      <c r="FQ484" s="58"/>
      <c r="FR484" s="58"/>
      <c r="FS484" s="58"/>
      <c r="FT484" s="58"/>
      <c r="FU484" s="58"/>
      <c r="FV484" s="58"/>
      <c r="FW484" s="58"/>
      <c r="FX484" s="58"/>
      <c r="FY484" s="58"/>
      <c r="FZ484" s="58"/>
      <c r="GA484" s="58"/>
      <c r="GB484" s="58"/>
      <c r="GC484" s="58"/>
      <c r="GD484" s="58"/>
      <c r="GE484" s="58"/>
      <c r="GF484" s="58"/>
      <c r="GG484" s="58"/>
      <c r="GH484" s="58"/>
      <c r="GI484" s="58"/>
    </row>
    <row r="485" spans="1:191" s="1" customFormat="1" ht="15.75" x14ac:dyDescent="0.25">
      <c r="G485" s="245" t="s">
        <v>355</v>
      </c>
      <c r="H485" s="260"/>
      <c r="I485" s="143"/>
      <c r="J485" s="143"/>
      <c r="K485" s="244">
        <f t="shared" si="433"/>
        <v>0</v>
      </c>
      <c r="L485" s="324"/>
      <c r="M485" s="244">
        <f t="shared" si="433"/>
        <v>0</v>
      </c>
      <c r="N485" s="143"/>
      <c r="O485" s="244">
        <f t="shared" si="433"/>
        <v>0</v>
      </c>
      <c r="P485" s="143"/>
      <c r="Q485" s="244">
        <f t="shared" si="433"/>
        <v>0</v>
      </c>
      <c r="R485" s="143"/>
      <c r="S485" s="244">
        <f t="shared" si="433"/>
        <v>0</v>
      </c>
      <c r="T485" s="143"/>
      <c r="U485" s="244">
        <f t="shared" si="433"/>
        <v>0</v>
      </c>
      <c r="V485" s="143"/>
      <c r="W485" s="244">
        <f t="shared" si="433"/>
        <v>0</v>
      </c>
      <c r="X485" s="143"/>
      <c r="Y485" s="244">
        <f>+W485+X485</f>
        <v>0</v>
      </c>
      <c r="Z485" s="143"/>
      <c r="AA485" s="244">
        <f>+Y485+Z485</f>
        <v>0</v>
      </c>
      <c r="AB485" s="143"/>
      <c r="AC485" s="244">
        <f>+AA485+AB485</f>
        <v>0</v>
      </c>
      <c r="AD485" s="143"/>
      <c r="AE485" s="244">
        <f>+AC485+AD485</f>
        <v>0</v>
      </c>
      <c r="AF485" s="143"/>
      <c r="AG485" s="143"/>
      <c r="AH485" s="143"/>
      <c r="AI485" s="143"/>
      <c r="AJ485" s="143"/>
      <c r="AK485" s="143"/>
      <c r="AL485" s="143"/>
      <c r="AM485" s="143"/>
      <c r="AN485" s="143"/>
      <c r="AO485" s="143"/>
      <c r="AP485" s="143"/>
      <c r="AQ485" s="143"/>
      <c r="AR485" s="143"/>
      <c r="AS485" s="143"/>
      <c r="AT485" s="143"/>
      <c r="AU485" s="143"/>
      <c r="AV485" s="143"/>
      <c r="AW485" s="143"/>
      <c r="AX485" s="143"/>
      <c r="AY485" s="143"/>
      <c r="AZ485" s="143"/>
      <c r="BA485" s="143"/>
      <c r="BB485" s="143"/>
      <c r="BC485" s="143"/>
      <c r="BD485" s="143"/>
      <c r="BE485" s="143"/>
      <c r="BF485" s="143"/>
      <c r="BG485" s="58"/>
      <c r="BH485" s="58"/>
      <c r="BI485" s="58"/>
      <c r="BJ485" s="58"/>
      <c r="BK485" s="58"/>
      <c r="BL485" s="58"/>
      <c r="BM485" s="58"/>
      <c r="BN485" s="58"/>
      <c r="BO485" s="58"/>
      <c r="BP485" s="58"/>
      <c r="BQ485" s="58"/>
      <c r="BR485" s="58"/>
      <c r="BS485" s="58"/>
      <c r="BT485" s="58"/>
      <c r="BU485" s="58"/>
      <c r="BV485" s="58"/>
      <c r="BW485" s="58"/>
      <c r="BX485" s="58"/>
      <c r="BY485" s="58"/>
      <c r="BZ485" s="58"/>
      <c r="CA485" s="58"/>
      <c r="CB485" s="58"/>
      <c r="CC485" s="58"/>
      <c r="CD485" s="58"/>
      <c r="CE485" s="58"/>
      <c r="CF485" s="58"/>
      <c r="CG485" s="58"/>
      <c r="CH485" s="58"/>
      <c r="CI485" s="58"/>
      <c r="CJ485" s="58"/>
      <c r="CK485" s="58"/>
      <c r="CL485" s="58"/>
      <c r="CM485" s="58"/>
      <c r="CN485" s="58"/>
      <c r="CO485" s="58"/>
      <c r="CP485" s="58"/>
      <c r="CQ485" s="58"/>
      <c r="CR485" s="58"/>
      <c r="CS485" s="58"/>
      <c r="CT485" s="58"/>
      <c r="CU485" s="58"/>
      <c r="CV485" s="58"/>
      <c r="CW485" s="58"/>
      <c r="CX485" s="58"/>
      <c r="CY485" s="58"/>
      <c r="CZ485" s="58"/>
      <c r="DA485" s="58"/>
      <c r="DB485" s="58"/>
      <c r="DC485" s="58"/>
      <c r="DD485" s="58"/>
      <c r="DE485" s="58"/>
      <c r="DF485" s="58"/>
      <c r="DG485" s="58"/>
      <c r="DH485" s="58"/>
      <c r="DI485" s="58"/>
      <c r="DJ485" s="58"/>
      <c r="DK485" s="58"/>
      <c r="DL485" s="58"/>
      <c r="DM485" s="58"/>
      <c r="DN485" s="58"/>
      <c r="DO485" s="58"/>
      <c r="DP485" s="58"/>
      <c r="DQ485" s="58"/>
      <c r="DR485" s="58"/>
      <c r="DS485" s="58"/>
      <c r="DT485" s="58"/>
      <c r="DU485" s="58"/>
      <c r="DV485" s="58"/>
      <c r="DW485" s="58"/>
      <c r="DX485" s="58"/>
      <c r="DY485" s="58"/>
      <c r="DZ485" s="58"/>
      <c r="EA485" s="58"/>
      <c r="EB485" s="58"/>
      <c r="EC485" s="58"/>
      <c r="ED485" s="58"/>
      <c r="EE485" s="58"/>
      <c r="EF485" s="58"/>
      <c r="EG485" s="58"/>
      <c r="EH485" s="58"/>
      <c r="EI485" s="58"/>
      <c r="EJ485" s="58"/>
      <c r="EK485" s="58"/>
      <c r="EL485" s="58"/>
      <c r="EM485" s="58"/>
      <c r="EN485" s="58"/>
      <c r="EO485" s="58"/>
      <c r="EP485" s="58"/>
      <c r="EQ485" s="58"/>
      <c r="ER485" s="58"/>
      <c r="ES485" s="58"/>
      <c r="ET485" s="58"/>
      <c r="EU485" s="58"/>
      <c r="EV485" s="58"/>
      <c r="EW485" s="58"/>
      <c r="EX485" s="58"/>
      <c r="EY485" s="58"/>
      <c r="EZ485" s="58"/>
      <c r="FA485" s="58"/>
      <c r="FB485" s="58"/>
      <c r="FC485" s="58"/>
      <c r="FD485" s="58"/>
      <c r="FE485" s="58"/>
      <c r="FF485" s="58"/>
      <c r="FG485" s="58"/>
      <c r="FH485" s="58"/>
      <c r="FI485" s="58"/>
      <c r="FJ485" s="58"/>
      <c r="FK485" s="58"/>
      <c r="FL485" s="58"/>
      <c r="FM485" s="58"/>
      <c r="FN485" s="58"/>
      <c r="FO485" s="58"/>
      <c r="FP485" s="58"/>
      <c r="FQ485" s="58"/>
      <c r="FR485" s="58"/>
      <c r="FS485" s="58"/>
      <c r="FT485" s="58"/>
      <c r="FU485" s="58"/>
      <c r="FV485" s="58"/>
      <c r="FW485" s="58"/>
      <c r="FX485" s="58"/>
      <c r="FY485" s="58"/>
      <c r="FZ485" s="58"/>
      <c r="GA485" s="58"/>
      <c r="GB485" s="58"/>
      <c r="GC485" s="58"/>
      <c r="GD485" s="58"/>
      <c r="GE485" s="58"/>
      <c r="GF485" s="58"/>
      <c r="GG485" s="58"/>
      <c r="GH485" s="58"/>
      <c r="GI485" s="58"/>
    </row>
    <row r="486" spans="1:191" s="1" customFormat="1" ht="15.75" x14ac:dyDescent="0.25">
      <c r="G486" s="245" t="s">
        <v>356</v>
      </c>
      <c r="H486" s="260"/>
      <c r="I486" s="143"/>
      <c r="J486" s="143"/>
      <c r="K486" s="244"/>
      <c r="L486" s="324"/>
      <c r="M486" s="244"/>
      <c r="N486" s="143"/>
      <c r="O486" s="244"/>
      <c r="P486" s="143"/>
      <c r="Q486" s="244"/>
      <c r="R486" s="143"/>
      <c r="S486" s="244"/>
      <c r="T486" s="143"/>
      <c r="U486" s="244"/>
      <c r="V486" s="143"/>
      <c r="W486" s="244"/>
      <c r="X486" s="143"/>
      <c r="Y486" s="244"/>
      <c r="Z486" s="143"/>
      <c r="AA486" s="244"/>
      <c r="AB486" s="143"/>
      <c r="AC486" s="244"/>
      <c r="AD486" s="143"/>
      <c r="AE486" s="244"/>
      <c r="AF486" s="143"/>
      <c r="AG486" s="143"/>
      <c r="AH486" s="143"/>
      <c r="AI486" s="143"/>
      <c r="AJ486" s="143"/>
      <c r="AK486" s="143"/>
      <c r="AL486" s="143"/>
      <c r="AM486" s="143"/>
      <c r="AN486" s="143"/>
      <c r="AO486" s="143"/>
      <c r="AP486" s="143"/>
      <c r="AQ486" s="143"/>
      <c r="AR486" s="143"/>
      <c r="AS486" s="143"/>
      <c r="AT486" s="143"/>
      <c r="AU486" s="143"/>
      <c r="AV486" s="143"/>
      <c r="AW486" s="143"/>
      <c r="AX486" s="143"/>
      <c r="AY486" s="143"/>
      <c r="AZ486" s="143"/>
      <c r="BA486" s="143"/>
      <c r="BB486" s="143"/>
      <c r="BC486" s="143"/>
      <c r="BD486" s="143"/>
      <c r="BE486" s="143"/>
      <c r="BF486" s="143"/>
      <c r="BG486" s="58"/>
      <c r="BH486" s="58"/>
      <c r="BI486" s="58"/>
      <c r="BJ486" s="58"/>
      <c r="BK486" s="58"/>
      <c r="BL486" s="58"/>
      <c r="BM486" s="58"/>
      <c r="BN486" s="58"/>
      <c r="BO486" s="58"/>
      <c r="BP486" s="58"/>
      <c r="BQ486" s="58"/>
      <c r="BR486" s="58"/>
      <c r="BS486" s="58"/>
      <c r="BT486" s="58"/>
      <c r="BU486" s="58"/>
      <c r="BV486" s="58"/>
      <c r="BW486" s="58"/>
      <c r="BX486" s="58"/>
      <c r="BY486" s="58"/>
      <c r="BZ486" s="58"/>
      <c r="CA486" s="58"/>
      <c r="CB486" s="58"/>
      <c r="CC486" s="58"/>
      <c r="CD486" s="58"/>
      <c r="CE486" s="58"/>
      <c r="CF486" s="58"/>
      <c r="CG486" s="58"/>
      <c r="CH486" s="58"/>
      <c r="CI486" s="58"/>
      <c r="CJ486" s="58"/>
      <c r="CK486" s="58"/>
      <c r="CL486" s="58"/>
      <c r="CM486" s="58"/>
      <c r="CN486" s="58"/>
      <c r="CO486" s="58"/>
      <c r="CP486" s="58"/>
      <c r="CQ486" s="58"/>
      <c r="CR486" s="58"/>
      <c r="CS486" s="58"/>
      <c r="CT486" s="58"/>
      <c r="CU486" s="58"/>
      <c r="CV486" s="58"/>
      <c r="CW486" s="58"/>
      <c r="CX486" s="58"/>
      <c r="CY486" s="58"/>
      <c r="CZ486" s="58"/>
      <c r="DA486" s="58"/>
      <c r="DB486" s="58"/>
      <c r="DC486" s="58"/>
      <c r="DD486" s="58"/>
      <c r="DE486" s="58"/>
      <c r="DF486" s="58"/>
      <c r="DG486" s="58"/>
      <c r="DH486" s="58"/>
      <c r="DI486" s="58"/>
      <c r="DJ486" s="58"/>
      <c r="DK486" s="58"/>
      <c r="DL486" s="58"/>
      <c r="DM486" s="58"/>
      <c r="DN486" s="58"/>
      <c r="DO486" s="58"/>
      <c r="DP486" s="58"/>
      <c r="DQ486" s="58"/>
      <c r="DR486" s="58"/>
      <c r="DS486" s="58"/>
      <c r="DT486" s="58"/>
      <c r="DU486" s="58"/>
      <c r="DV486" s="58"/>
      <c r="DW486" s="58"/>
      <c r="DX486" s="58"/>
      <c r="DY486" s="58"/>
      <c r="DZ486" s="58"/>
      <c r="EA486" s="58"/>
      <c r="EB486" s="58"/>
      <c r="EC486" s="58"/>
      <c r="ED486" s="58"/>
      <c r="EE486" s="58"/>
      <c r="EF486" s="58"/>
      <c r="EG486" s="58"/>
      <c r="EH486" s="58"/>
      <c r="EI486" s="58"/>
      <c r="EJ486" s="58"/>
      <c r="EK486" s="58"/>
      <c r="EL486" s="58"/>
      <c r="EM486" s="58"/>
      <c r="EN486" s="58"/>
      <c r="EO486" s="58"/>
      <c r="EP486" s="58"/>
      <c r="EQ486" s="58"/>
      <c r="ER486" s="58"/>
      <c r="ES486" s="58"/>
      <c r="ET486" s="58"/>
      <c r="EU486" s="58"/>
      <c r="EV486" s="58"/>
      <c r="EW486" s="58"/>
      <c r="EX486" s="58"/>
      <c r="EY486" s="58"/>
      <c r="EZ486" s="58"/>
      <c r="FA486" s="58"/>
      <c r="FB486" s="58"/>
      <c r="FC486" s="58"/>
      <c r="FD486" s="58"/>
      <c r="FE486" s="58"/>
      <c r="FF486" s="58"/>
      <c r="FG486" s="58"/>
      <c r="FH486" s="58"/>
      <c r="FI486" s="58"/>
      <c r="FJ486" s="58"/>
      <c r="FK486" s="58"/>
      <c r="FL486" s="58"/>
      <c r="FM486" s="58"/>
      <c r="FN486" s="58"/>
      <c r="FO486" s="58"/>
      <c r="FP486" s="58"/>
      <c r="FQ486" s="58"/>
      <c r="FR486" s="58"/>
      <c r="FS486" s="58"/>
      <c r="FT486" s="58"/>
      <c r="FU486" s="58"/>
      <c r="FV486" s="58"/>
      <c r="FW486" s="58"/>
      <c r="FX486" s="58"/>
      <c r="FY486" s="58"/>
      <c r="FZ486" s="58"/>
      <c r="GA486" s="58"/>
      <c r="GB486" s="58"/>
      <c r="GC486" s="58"/>
      <c r="GD486" s="58"/>
      <c r="GE486" s="58"/>
      <c r="GF486" s="58"/>
      <c r="GG486" s="58"/>
      <c r="GH486" s="58"/>
      <c r="GI486" s="58"/>
    </row>
    <row r="487" spans="1:191" s="1" customFormat="1" ht="15.75" x14ac:dyDescent="0.25">
      <c r="G487" s="246" t="s">
        <v>357</v>
      </c>
      <c r="H487" s="260">
        <f>+H481+H482+H483+H484+H485+H486</f>
        <v>0</v>
      </c>
      <c r="I487" s="143">
        <f>+I481+I482+I483+I484+I485+I486</f>
        <v>154718</v>
      </c>
      <c r="J487" s="143">
        <f t="shared" ref="J487:AE487" si="434">+J481+J482+J483+J484+J485+J486</f>
        <v>34057</v>
      </c>
      <c r="K487" s="143">
        <f t="shared" si="434"/>
        <v>188775</v>
      </c>
      <c r="L487" s="324">
        <f t="shared" si="434"/>
        <v>0</v>
      </c>
      <c r="M487" s="143">
        <f t="shared" si="434"/>
        <v>188775</v>
      </c>
      <c r="N487" s="143">
        <f t="shared" si="434"/>
        <v>0</v>
      </c>
      <c r="O487" s="143">
        <f t="shared" si="434"/>
        <v>188775</v>
      </c>
      <c r="P487" s="143">
        <f t="shared" si="434"/>
        <v>0</v>
      </c>
      <c r="Q487" s="143">
        <f t="shared" si="434"/>
        <v>188775</v>
      </c>
      <c r="R487" s="143">
        <f t="shared" si="434"/>
        <v>0</v>
      </c>
      <c r="S487" s="143">
        <f t="shared" si="434"/>
        <v>188775</v>
      </c>
      <c r="T487" s="143">
        <f t="shared" si="434"/>
        <v>0</v>
      </c>
      <c r="U487" s="143">
        <f t="shared" si="434"/>
        <v>188775</v>
      </c>
      <c r="V487" s="143">
        <f t="shared" si="434"/>
        <v>0</v>
      </c>
      <c r="W487" s="143">
        <f t="shared" si="434"/>
        <v>188775</v>
      </c>
      <c r="X487" s="143">
        <f t="shared" si="434"/>
        <v>0</v>
      </c>
      <c r="Y487" s="143">
        <f t="shared" si="434"/>
        <v>188775</v>
      </c>
      <c r="Z487" s="143">
        <f t="shared" si="434"/>
        <v>0</v>
      </c>
      <c r="AA487" s="143">
        <f t="shared" si="434"/>
        <v>188775</v>
      </c>
      <c r="AB487" s="143">
        <f t="shared" si="434"/>
        <v>0</v>
      </c>
      <c r="AC487" s="143">
        <f t="shared" si="434"/>
        <v>188775</v>
      </c>
      <c r="AD487" s="143">
        <f t="shared" si="434"/>
        <v>0</v>
      </c>
      <c r="AE487" s="143">
        <f t="shared" si="434"/>
        <v>188775</v>
      </c>
      <c r="AF487" s="143"/>
      <c r="AG487" s="143"/>
      <c r="AH487" s="143"/>
      <c r="AI487" s="143"/>
      <c r="AJ487" s="143"/>
      <c r="AK487" s="143"/>
      <c r="AL487" s="143"/>
      <c r="AM487" s="143"/>
      <c r="AN487" s="143"/>
      <c r="AO487" s="143"/>
      <c r="AP487" s="143"/>
      <c r="AQ487" s="143"/>
      <c r="AR487" s="143"/>
      <c r="AS487" s="143"/>
      <c r="AT487" s="143"/>
      <c r="AU487" s="143"/>
      <c r="AV487" s="143"/>
      <c r="AW487" s="143"/>
      <c r="AX487" s="143"/>
      <c r="AY487" s="143"/>
      <c r="AZ487" s="143"/>
      <c r="BA487" s="143"/>
      <c r="BB487" s="143"/>
      <c r="BC487" s="143"/>
      <c r="BD487" s="143"/>
      <c r="BE487" s="143"/>
      <c r="BF487" s="143"/>
      <c r="BG487" s="58"/>
      <c r="BH487" s="58"/>
      <c r="BI487" s="58"/>
      <c r="BJ487" s="58"/>
      <c r="BK487" s="58"/>
      <c r="BL487" s="58"/>
      <c r="BM487" s="58"/>
      <c r="BN487" s="58"/>
      <c r="BO487" s="58"/>
      <c r="BP487" s="58"/>
      <c r="BQ487" s="58"/>
      <c r="BR487" s="58"/>
      <c r="BS487" s="58"/>
      <c r="BT487" s="58"/>
      <c r="BU487" s="58"/>
      <c r="BV487" s="58"/>
      <c r="BW487" s="58"/>
      <c r="BX487" s="58"/>
      <c r="BY487" s="58"/>
      <c r="BZ487" s="58"/>
      <c r="CA487" s="58"/>
      <c r="CB487" s="58"/>
      <c r="CC487" s="58"/>
      <c r="CD487" s="58"/>
      <c r="CE487" s="58"/>
      <c r="CF487" s="58"/>
      <c r="CG487" s="58"/>
      <c r="CH487" s="58"/>
      <c r="CI487" s="58"/>
      <c r="CJ487" s="58"/>
      <c r="CK487" s="58"/>
      <c r="CL487" s="58"/>
      <c r="CM487" s="58"/>
      <c r="CN487" s="58"/>
      <c r="CO487" s="58"/>
      <c r="CP487" s="58"/>
      <c r="CQ487" s="58"/>
      <c r="CR487" s="58"/>
      <c r="CS487" s="58"/>
      <c r="CT487" s="58"/>
      <c r="CU487" s="58"/>
      <c r="CV487" s="58"/>
      <c r="CW487" s="58"/>
      <c r="CX487" s="58"/>
      <c r="CY487" s="58"/>
      <c r="CZ487" s="58"/>
      <c r="DA487" s="58"/>
      <c r="DB487" s="58"/>
      <c r="DC487" s="58"/>
      <c r="DD487" s="58"/>
      <c r="DE487" s="58"/>
      <c r="DF487" s="58"/>
      <c r="DG487" s="58"/>
      <c r="DH487" s="58"/>
      <c r="DI487" s="58"/>
      <c r="DJ487" s="58"/>
      <c r="DK487" s="58"/>
      <c r="DL487" s="58"/>
      <c r="DM487" s="58"/>
      <c r="DN487" s="58"/>
      <c r="DO487" s="58"/>
      <c r="DP487" s="58"/>
      <c r="DQ487" s="58"/>
      <c r="DR487" s="58"/>
      <c r="DS487" s="58"/>
      <c r="DT487" s="58"/>
      <c r="DU487" s="58"/>
      <c r="DV487" s="58"/>
      <c r="DW487" s="58"/>
      <c r="DX487" s="58"/>
      <c r="DY487" s="58"/>
      <c r="DZ487" s="58"/>
      <c r="EA487" s="58"/>
      <c r="EB487" s="58"/>
      <c r="EC487" s="58"/>
      <c r="ED487" s="58"/>
      <c r="EE487" s="58"/>
      <c r="EF487" s="58"/>
      <c r="EG487" s="58"/>
      <c r="EH487" s="58"/>
      <c r="EI487" s="58"/>
      <c r="EJ487" s="58"/>
      <c r="EK487" s="58"/>
      <c r="EL487" s="58"/>
      <c r="EM487" s="58"/>
      <c r="EN487" s="58"/>
      <c r="EO487" s="58"/>
      <c r="EP487" s="58"/>
      <c r="EQ487" s="58"/>
      <c r="ER487" s="58"/>
      <c r="ES487" s="58"/>
      <c r="ET487" s="58"/>
      <c r="EU487" s="58"/>
      <c r="EV487" s="58"/>
      <c r="EW487" s="58"/>
      <c r="EX487" s="58"/>
      <c r="EY487" s="58"/>
      <c r="EZ487" s="58"/>
      <c r="FA487" s="58"/>
      <c r="FB487" s="58"/>
      <c r="FC487" s="58"/>
      <c r="FD487" s="58"/>
      <c r="FE487" s="58"/>
      <c r="FF487" s="58"/>
      <c r="FG487" s="58"/>
      <c r="FH487" s="58"/>
      <c r="FI487" s="58"/>
      <c r="FJ487" s="58"/>
      <c r="FK487" s="58"/>
      <c r="FL487" s="58"/>
      <c r="FM487" s="58"/>
      <c r="FN487" s="58"/>
      <c r="FO487" s="58"/>
      <c r="FP487" s="58"/>
      <c r="FQ487" s="58"/>
      <c r="FR487" s="58"/>
      <c r="FS487" s="58"/>
      <c r="FT487" s="58"/>
      <c r="FU487" s="58"/>
      <c r="FV487" s="58"/>
      <c r="FW487" s="58"/>
      <c r="FX487" s="58"/>
      <c r="FY487" s="58"/>
      <c r="FZ487" s="58"/>
      <c r="GA487" s="58"/>
      <c r="GB487" s="58"/>
      <c r="GC487" s="58"/>
      <c r="GD487" s="58"/>
      <c r="GE487" s="58"/>
      <c r="GF487" s="58"/>
      <c r="GG487" s="58"/>
      <c r="GH487" s="58"/>
      <c r="GI487" s="58"/>
    </row>
    <row r="488" spans="1:191" s="1" customFormat="1" ht="15.75" x14ac:dyDescent="0.25">
      <c r="A488" s="247"/>
      <c r="B488" s="8"/>
      <c r="C488" s="8"/>
      <c r="D488" s="8"/>
      <c r="E488" s="249"/>
      <c r="F488" s="8"/>
      <c r="G488" s="248"/>
      <c r="H488" s="260"/>
      <c r="I488" s="143"/>
      <c r="J488" s="143"/>
      <c r="K488" s="244"/>
      <c r="L488" s="324"/>
      <c r="M488" s="244"/>
      <c r="N488" s="143"/>
      <c r="O488" s="244"/>
      <c r="P488" s="143"/>
      <c r="Q488" s="244"/>
      <c r="R488" s="143"/>
      <c r="S488" s="244"/>
      <c r="T488" s="143"/>
      <c r="U488" s="244"/>
      <c r="V488" s="143"/>
      <c r="W488" s="244"/>
      <c r="X488" s="143"/>
      <c r="Y488" s="244"/>
      <c r="Z488" s="143"/>
      <c r="AA488" s="244"/>
      <c r="AB488" s="143"/>
      <c r="AC488" s="244"/>
      <c r="AD488" s="143"/>
      <c r="AE488" s="244"/>
      <c r="AF488" s="143"/>
      <c r="AG488" s="143"/>
      <c r="AH488" s="143"/>
      <c r="AI488" s="143"/>
      <c r="AJ488" s="143"/>
      <c r="AK488" s="143"/>
      <c r="AL488" s="143"/>
      <c r="AM488" s="143"/>
      <c r="AN488" s="143"/>
      <c r="AO488" s="143"/>
      <c r="AP488" s="143"/>
      <c r="AQ488" s="143"/>
      <c r="AR488" s="143"/>
      <c r="AS488" s="143"/>
      <c r="AT488" s="143"/>
      <c r="AU488" s="143"/>
      <c r="AV488" s="143"/>
      <c r="AW488" s="143"/>
      <c r="AX488" s="143"/>
      <c r="AY488" s="143"/>
      <c r="AZ488" s="143"/>
      <c r="BA488" s="143"/>
      <c r="BB488" s="143"/>
      <c r="BC488" s="143"/>
      <c r="BD488" s="143"/>
      <c r="BE488" s="143"/>
      <c r="BF488" s="143"/>
      <c r="BG488" s="58"/>
      <c r="BH488" s="58"/>
      <c r="BI488" s="58"/>
      <c r="BJ488" s="58"/>
      <c r="BK488" s="58"/>
      <c r="BL488" s="58"/>
      <c r="BM488" s="58"/>
      <c r="BN488" s="58"/>
      <c r="BO488" s="58"/>
      <c r="BP488" s="58"/>
      <c r="BQ488" s="58"/>
      <c r="BR488" s="58"/>
      <c r="BS488" s="58"/>
      <c r="BT488" s="58"/>
      <c r="BU488" s="58"/>
      <c r="BV488" s="58"/>
      <c r="BW488" s="58"/>
      <c r="BX488" s="58"/>
      <c r="BY488" s="58"/>
      <c r="BZ488" s="58"/>
      <c r="CA488" s="58"/>
      <c r="CB488" s="58"/>
      <c r="CC488" s="58"/>
      <c r="CD488" s="58"/>
      <c r="CE488" s="58"/>
      <c r="CF488" s="58"/>
      <c r="CG488" s="58"/>
      <c r="CH488" s="58"/>
      <c r="CI488" s="58"/>
      <c r="CJ488" s="58"/>
      <c r="CK488" s="58"/>
      <c r="CL488" s="58"/>
      <c r="CM488" s="58"/>
      <c r="CN488" s="58"/>
      <c r="CO488" s="58"/>
      <c r="CP488" s="58"/>
      <c r="CQ488" s="58"/>
      <c r="CR488" s="58"/>
      <c r="CS488" s="58"/>
      <c r="CT488" s="58"/>
      <c r="CU488" s="58"/>
      <c r="CV488" s="58"/>
      <c r="CW488" s="58"/>
      <c r="CX488" s="58"/>
      <c r="CY488" s="58"/>
      <c r="CZ488" s="58"/>
      <c r="DA488" s="58"/>
      <c r="DB488" s="58"/>
      <c r="DC488" s="58"/>
      <c r="DD488" s="58"/>
      <c r="DE488" s="58"/>
      <c r="DF488" s="58"/>
      <c r="DG488" s="58"/>
      <c r="DH488" s="58"/>
      <c r="DI488" s="58"/>
      <c r="DJ488" s="58"/>
      <c r="DK488" s="58"/>
      <c r="DL488" s="58"/>
      <c r="DM488" s="58"/>
      <c r="DN488" s="58"/>
      <c r="DO488" s="58"/>
      <c r="DP488" s="58"/>
      <c r="DQ488" s="58"/>
      <c r="DR488" s="58"/>
      <c r="DS488" s="58"/>
      <c r="DT488" s="58"/>
      <c r="DU488" s="58"/>
      <c r="DV488" s="58"/>
      <c r="DW488" s="58"/>
      <c r="DX488" s="58"/>
      <c r="DY488" s="58"/>
      <c r="DZ488" s="58"/>
      <c r="EA488" s="58"/>
      <c r="EB488" s="58"/>
      <c r="EC488" s="58"/>
      <c r="ED488" s="58"/>
      <c r="EE488" s="58"/>
      <c r="EF488" s="58"/>
      <c r="EG488" s="58"/>
      <c r="EH488" s="58"/>
      <c r="EI488" s="58"/>
      <c r="EJ488" s="58"/>
      <c r="EK488" s="58"/>
      <c r="EL488" s="58"/>
      <c r="EM488" s="58"/>
      <c r="EN488" s="58"/>
      <c r="EO488" s="58"/>
      <c r="EP488" s="58"/>
      <c r="EQ488" s="58"/>
      <c r="ER488" s="58"/>
      <c r="ES488" s="58"/>
      <c r="ET488" s="58"/>
      <c r="EU488" s="58"/>
      <c r="EV488" s="58"/>
      <c r="EW488" s="58"/>
      <c r="EX488" s="58"/>
      <c r="EY488" s="58"/>
      <c r="EZ488" s="58"/>
      <c r="FA488" s="58"/>
      <c r="FB488" s="58"/>
      <c r="FC488" s="58"/>
      <c r="FD488" s="58"/>
      <c r="FE488" s="58"/>
      <c r="FF488" s="58"/>
      <c r="FG488" s="58"/>
      <c r="FH488" s="58"/>
      <c r="FI488" s="58"/>
      <c r="FJ488" s="58"/>
      <c r="FK488" s="58"/>
      <c r="FL488" s="58"/>
      <c r="FM488" s="58"/>
      <c r="FN488" s="58"/>
      <c r="FO488" s="58"/>
      <c r="FP488" s="58"/>
      <c r="FQ488" s="58"/>
      <c r="FR488" s="58"/>
      <c r="FS488" s="58"/>
      <c r="FT488" s="58"/>
      <c r="FU488" s="58"/>
      <c r="FV488" s="58"/>
      <c r="FW488" s="58"/>
      <c r="FX488" s="58"/>
      <c r="FY488" s="58"/>
      <c r="FZ488" s="58"/>
      <c r="GA488" s="58"/>
      <c r="GB488" s="58"/>
      <c r="GC488" s="58"/>
      <c r="GD488" s="58"/>
      <c r="GE488" s="58"/>
      <c r="GF488" s="58"/>
      <c r="GG488" s="58"/>
      <c r="GH488" s="58"/>
      <c r="GI488" s="58"/>
    </row>
    <row r="489" spans="1:191" s="1" customFormat="1" ht="15.75" x14ac:dyDescent="0.25">
      <c r="B489" s="8"/>
      <c r="C489" s="8"/>
      <c r="D489" s="8"/>
      <c r="E489" s="249"/>
      <c r="F489" s="249"/>
      <c r="G489" s="248"/>
      <c r="H489" s="260"/>
      <c r="I489" s="143"/>
      <c r="J489" s="143"/>
      <c r="K489" s="244"/>
      <c r="L489" s="324"/>
      <c r="M489" s="244"/>
      <c r="N489" s="143"/>
      <c r="O489" s="244"/>
      <c r="P489" s="143"/>
      <c r="Q489" s="244"/>
      <c r="R489" s="143"/>
      <c r="S489" s="244"/>
      <c r="T489" s="143"/>
      <c r="U489" s="244"/>
      <c r="V489" s="143"/>
      <c r="W489" s="244"/>
      <c r="X489" s="143"/>
      <c r="Y489" s="244"/>
      <c r="Z489" s="143"/>
      <c r="AA489" s="244" t="e">
        <f>+AA53-36518014</f>
        <v>#DIV/0!</v>
      </c>
      <c r="AB489" s="143"/>
      <c r="AC489" s="244" t="e">
        <f>+AC53-39387789</f>
        <v>#DIV/0!</v>
      </c>
      <c r="AD489" s="143"/>
      <c r="AE489" s="244" t="e">
        <f>42566147-AE53</f>
        <v>#DIV/0!</v>
      </c>
      <c r="AF489" s="143"/>
      <c r="AG489" s="143"/>
      <c r="AH489" s="143"/>
      <c r="AI489" s="143"/>
      <c r="AJ489" s="143"/>
      <c r="AK489" s="143"/>
      <c r="AL489" s="143"/>
      <c r="AM489" s="143"/>
      <c r="AN489" s="143"/>
      <c r="AO489" s="143"/>
      <c r="AP489" s="143"/>
      <c r="AQ489" s="143"/>
      <c r="AR489" s="143"/>
      <c r="AS489" s="143"/>
      <c r="AT489" s="143"/>
      <c r="AU489" s="143"/>
      <c r="AV489" s="143"/>
      <c r="AW489" s="143"/>
      <c r="AX489" s="143"/>
      <c r="AY489" s="143"/>
      <c r="AZ489" s="143"/>
      <c r="BA489" s="143"/>
      <c r="BB489" s="143"/>
      <c r="BC489" s="143"/>
      <c r="BD489" s="143"/>
      <c r="BE489" s="143"/>
      <c r="BF489" s="143"/>
      <c r="BG489" s="58"/>
      <c r="BH489" s="58"/>
      <c r="BI489" s="58"/>
      <c r="BJ489" s="58"/>
      <c r="BK489" s="58"/>
      <c r="BL489" s="58"/>
      <c r="BM489" s="58"/>
      <c r="BN489" s="58"/>
      <c r="BO489" s="58"/>
      <c r="BP489" s="58"/>
      <c r="BQ489" s="58"/>
      <c r="BR489" s="58"/>
      <c r="BS489" s="58"/>
      <c r="BT489" s="58"/>
      <c r="BU489" s="58"/>
      <c r="BV489" s="58"/>
      <c r="BW489" s="58"/>
      <c r="BX489" s="58"/>
      <c r="BY489" s="58"/>
      <c r="BZ489" s="58"/>
      <c r="CA489" s="58"/>
      <c r="CB489" s="58"/>
      <c r="CC489" s="58"/>
      <c r="CD489" s="58"/>
      <c r="CE489" s="58"/>
      <c r="CF489" s="58"/>
      <c r="CG489" s="58"/>
      <c r="CH489" s="58"/>
      <c r="CI489" s="58"/>
      <c r="CJ489" s="58"/>
      <c r="CK489" s="58"/>
      <c r="CL489" s="58"/>
      <c r="CM489" s="58"/>
      <c r="CN489" s="58"/>
      <c r="CO489" s="58"/>
      <c r="CP489" s="58"/>
      <c r="CQ489" s="58"/>
      <c r="CR489" s="58"/>
      <c r="CS489" s="58"/>
      <c r="CT489" s="58"/>
      <c r="CU489" s="58"/>
      <c r="CV489" s="58"/>
      <c r="CW489" s="58"/>
      <c r="CX489" s="58"/>
      <c r="CY489" s="58"/>
      <c r="CZ489" s="58"/>
      <c r="DA489" s="58"/>
      <c r="DB489" s="58"/>
      <c r="DC489" s="58"/>
      <c r="DD489" s="58"/>
      <c r="DE489" s="58"/>
      <c r="DF489" s="58"/>
      <c r="DG489" s="58"/>
      <c r="DH489" s="58"/>
      <c r="DI489" s="58"/>
      <c r="DJ489" s="58"/>
      <c r="DK489" s="58"/>
      <c r="DL489" s="58"/>
      <c r="DM489" s="58"/>
      <c r="DN489" s="58"/>
      <c r="DO489" s="58"/>
      <c r="DP489" s="58"/>
      <c r="DQ489" s="58"/>
      <c r="DR489" s="58"/>
      <c r="DS489" s="58"/>
      <c r="DT489" s="58"/>
      <c r="DU489" s="58"/>
      <c r="DV489" s="58"/>
      <c r="DW489" s="58"/>
      <c r="DX489" s="58"/>
      <c r="DY489" s="58"/>
      <c r="DZ489" s="58"/>
      <c r="EA489" s="58"/>
      <c r="EB489" s="58"/>
      <c r="EC489" s="58"/>
      <c r="ED489" s="58"/>
      <c r="EE489" s="58"/>
      <c r="EF489" s="58"/>
      <c r="EG489" s="58"/>
      <c r="EH489" s="58"/>
      <c r="EI489" s="58"/>
      <c r="EJ489" s="58"/>
      <c r="EK489" s="58"/>
      <c r="EL489" s="58"/>
      <c r="EM489" s="58"/>
      <c r="EN489" s="58"/>
      <c r="EO489" s="58"/>
      <c r="EP489" s="58"/>
      <c r="EQ489" s="58"/>
      <c r="ER489" s="58"/>
      <c r="ES489" s="58"/>
      <c r="ET489" s="58"/>
      <c r="EU489" s="58"/>
      <c r="EV489" s="58"/>
      <c r="EW489" s="58"/>
      <c r="EX489" s="58"/>
      <c r="EY489" s="58"/>
      <c r="EZ489" s="58"/>
      <c r="FA489" s="58"/>
      <c r="FB489" s="58"/>
      <c r="FC489" s="58"/>
      <c r="FD489" s="58"/>
      <c r="FE489" s="58"/>
      <c r="FF489" s="58"/>
      <c r="FG489" s="58"/>
      <c r="FH489" s="58"/>
      <c r="FI489" s="58"/>
      <c r="FJ489" s="58"/>
      <c r="FK489" s="58"/>
      <c r="FL489" s="58"/>
      <c r="FM489" s="58"/>
      <c r="FN489" s="58"/>
      <c r="FO489" s="58"/>
      <c r="FP489" s="58"/>
      <c r="FQ489" s="58"/>
      <c r="FR489" s="58"/>
      <c r="FS489" s="58"/>
      <c r="FT489" s="58"/>
      <c r="FU489" s="58"/>
      <c r="FV489" s="58"/>
      <c r="FW489" s="58"/>
      <c r="FX489" s="58"/>
      <c r="FY489" s="58"/>
      <c r="FZ489" s="58"/>
      <c r="GA489" s="58"/>
      <c r="GB489" s="58"/>
      <c r="GC489" s="58"/>
      <c r="GD489" s="58"/>
      <c r="GE489" s="58"/>
      <c r="GF489" s="58"/>
      <c r="GG489" s="58"/>
      <c r="GH489" s="58"/>
      <c r="GI489" s="58"/>
    </row>
    <row r="490" spans="1:191" s="1" customFormat="1" ht="15.75" x14ac:dyDescent="0.25">
      <c r="B490" s="8" t="s">
        <v>375</v>
      </c>
      <c r="C490" s="8"/>
      <c r="D490" s="8"/>
      <c r="E490" s="249"/>
      <c r="F490" s="249"/>
      <c r="G490" s="248"/>
      <c r="H490" s="260"/>
      <c r="I490" s="143"/>
      <c r="J490" s="143"/>
      <c r="K490" s="244"/>
      <c r="L490" s="324"/>
      <c r="M490" s="244"/>
      <c r="N490" s="143"/>
      <c r="O490" s="244"/>
      <c r="P490" s="143"/>
      <c r="Q490" s="244"/>
      <c r="R490" s="143"/>
      <c r="S490" s="244"/>
      <c r="T490" s="143"/>
      <c r="U490" s="244"/>
      <c r="V490" s="143"/>
      <c r="W490" s="244"/>
      <c r="X490" s="143"/>
      <c r="Y490" s="244"/>
      <c r="Z490" s="143"/>
      <c r="AA490" s="244"/>
      <c r="AB490" s="143"/>
      <c r="AC490" s="244"/>
      <c r="AD490" s="143"/>
      <c r="AE490" s="244">
        <f>+AE165-AE205-AE218-AE237</f>
        <v>72410</v>
      </c>
      <c r="AF490" s="143"/>
      <c r="AG490" s="143"/>
      <c r="AH490" s="143"/>
      <c r="AI490" s="143"/>
      <c r="AJ490" s="143"/>
      <c r="AK490" s="143"/>
      <c r="AL490" s="143"/>
      <c r="AM490" s="143"/>
      <c r="AN490" s="143"/>
      <c r="AO490" s="143"/>
      <c r="AP490" s="143"/>
      <c r="AQ490" s="143"/>
      <c r="AR490" s="143"/>
      <c r="AS490" s="143"/>
      <c r="AT490" s="143"/>
      <c r="AU490" s="143"/>
      <c r="AV490" s="143"/>
      <c r="AW490" s="143"/>
      <c r="AX490" s="143"/>
      <c r="AY490" s="143"/>
      <c r="AZ490" s="143"/>
      <c r="BA490" s="143"/>
      <c r="BB490" s="143"/>
      <c r="BC490" s="143"/>
      <c r="BD490" s="143"/>
      <c r="BE490" s="143"/>
      <c r="BF490" s="143"/>
      <c r="BG490" s="58"/>
      <c r="BH490" s="58"/>
      <c r="BI490" s="58"/>
      <c r="BJ490" s="58"/>
      <c r="BK490" s="58"/>
      <c r="BL490" s="58"/>
      <c r="BM490" s="58"/>
      <c r="BN490" s="58"/>
      <c r="BO490" s="58"/>
      <c r="BP490" s="58"/>
      <c r="BQ490" s="58"/>
      <c r="BR490" s="58"/>
      <c r="BS490" s="58"/>
      <c r="BT490" s="58"/>
      <c r="BU490" s="58"/>
      <c r="BV490" s="58"/>
      <c r="BW490" s="58"/>
      <c r="BX490" s="58"/>
      <c r="BY490" s="58"/>
      <c r="BZ490" s="58"/>
      <c r="CA490" s="58"/>
      <c r="CB490" s="58"/>
      <c r="CC490" s="58"/>
      <c r="CD490" s="58"/>
      <c r="CE490" s="58"/>
      <c r="CF490" s="58"/>
      <c r="CG490" s="58"/>
      <c r="CH490" s="58"/>
      <c r="CI490" s="58"/>
      <c r="CJ490" s="58"/>
      <c r="CK490" s="58"/>
      <c r="CL490" s="58"/>
      <c r="CM490" s="58"/>
      <c r="CN490" s="58"/>
      <c r="CO490" s="58"/>
      <c r="CP490" s="58"/>
      <c r="CQ490" s="58"/>
      <c r="CR490" s="58"/>
      <c r="CS490" s="58"/>
      <c r="CT490" s="58"/>
      <c r="CU490" s="58"/>
      <c r="CV490" s="58"/>
      <c r="CW490" s="58"/>
      <c r="CX490" s="58"/>
      <c r="CY490" s="58"/>
      <c r="CZ490" s="58"/>
      <c r="DA490" s="58"/>
      <c r="DB490" s="58"/>
      <c r="DC490" s="58"/>
      <c r="DD490" s="58"/>
      <c r="DE490" s="58"/>
      <c r="DF490" s="58"/>
      <c r="DG490" s="58"/>
      <c r="DH490" s="58"/>
      <c r="DI490" s="58"/>
      <c r="DJ490" s="58"/>
      <c r="DK490" s="58"/>
      <c r="DL490" s="58"/>
      <c r="DM490" s="58"/>
      <c r="DN490" s="58"/>
      <c r="DO490" s="58"/>
      <c r="DP490" s="58"/>
      <c r="DQ490" s="58"/>
      <c r="DR490" s="58"/>
      <c r="DS490" s="58"/>
      <c r="DT490" s="58"/>
      <c r="DU490" s="58"/>
      <c r="DV490" s="58"/>
      <c r="DW490" s="58"/>
      <c r="DX490" s="58"/>
      <c r="DY490" s="58"/>
      <c r="DZ490" s="58"/>
      <c r="EA490" s="58"/>
      <c r="EB490" s="58"/>
      <c r="EC490" s="58"/>
      <c r="ED490" s="58"/>
      <c r="EE490" s="58"/>
      <c r="EF490" s="58"/>
      <c r="EG490" s="58"/>
      <c r="EH490" s="58"/>
      <c r="EI490" s="58"/>
      <c r="EJ490" s="58"/>
      <c r="EK490" s="58"/>
      <c r="EL490" s="58"/>
      <c r="EM490" s="58"/>
      <c r="EN490" s="58"/>
      <c r="EO490" s="58"/>
      <c r="EP490" s="58"/>
      <c r="EQ490" s="58"/>
      <c r="ER490" s="58"/>
      <c r="ES490" s="58"/>
      <c r="ET490" s="58"/>
      <c r="EU490" s="58"/>
      <c r="EV490" s="58"/>
      <c r="EW490" s="58"/>
      <c r="EX490" s="58"/>
      <c r="EY490" s="58"/>
      <c r="EZ490" s="58"/>
      <c r="FA490" s="58"/>
      <c r="FB490" s="58"/>
      <c r="FC490" s="58"/>
      <c r="FD490" s="58"/>
      <c r="FE490" s="58"/>
      <c r="FF490" s="58"/>
      <c r="FG490" s="58"/>
      <c r="FH490" s="58"/>
      <c r="FI490" s="58"/>
      <c r="FJ490" s="58"/>
      <c r="FK490" s="58"/>
      <c r="FL490" s="58"/>
      <c r="FM490" s="58"/>
      <c r="FN490" s="58"/>
      <c r="FO490" s="58"/>
      <c r="FP490" s="58"/>
      <c r="FQ490" s="58"/>
      <c r="FR490" s="58"/>
      <c r="FS490" s="58"/>
      <c r="FT490" s="58"/>
      <c r="FU490" s="58"/>
      <c r="FV490" s="58"/>
      <c r="FW490" s="58"/>
      <c r="FX490" s="58"/>
      <c r="FY490" s="58"/>
      <c r="FZ490" s="58"/>
      <c r="GA490" s="58"/>
      <c r="GB490" s="58"/>
      <c r="GC490" s="58"/>
      <c r="GD490" s="58"/>
      <c r="GE490" s="58"/>
      <c r="GF490" s="58"/>
      <c r="GG490" s="58"/>
      <c r="GH490" s="58"/>
      <c r="GI490" s="58"/>
    </row>
    <row r="491" spans="1:191" s="1" customFormat="1" ht="15.75" x14ac:dyDescent="0.25">
      <c r="B491" s="8"/>
      <c r="C491" s="8"/>
      <c r="D491" s="8"/>
      <c r="E491" s="8"/>
      <c r="F491" s="250"/>
      <c r="G491" s="221"/>
      <c r="H491" s="260"/>
      <c r="I491" s="143"/>
      <c r="J491" s="143"/>
      <c r="K491" s="244"/>
      <c r="L491" s="324"/>
      <c r="M491" s="244"/>
      <c r="N491" s="143"/>
      <c r="O491" s="244"/>
      <c r="P491" s="143"/>
      <c r="Q491" s="244"/>
      <c r="R491" s="143"/>
      <c r="S491" s="244"/>
      <c r="T491" s="143"/>
      <c r="U491" s="244"/>
      <c r="V491" s="143"/>
      <c r="W491" s="244"/>
      <c r="X491" s="143"/>
      <c r="Y491" s="244"/>
      <c r="Z491" s="143"/>
      <c r="AA491" s="244"/>
      <c r="AB491" s="143"/>
      <c r="AC491" s="244"/>
      <c r="AD491" s="143"/>
      <c r="AE491" s="244">
        <f>+AE490+AE346+AE372+AE394</f>
        <v>1864692.6619989588</v>
      </c>
      <c r="AF491" s="143"/>
      <c r="AG491" s="143"/>
      <c r="AH491" s="143"/>
      <c r="AI491" s="143"/>
      <c r="AJ491" s="143"/>
      <c r="AK491" s="143"/>
      <c r="AL491" s="143"/>
      <c r="AM491" s="143"/>
      <c r="AN491" s="143"/>
      <c r="AO491" s="143"/>
      <c r="AP491" s="143"/>
      <c r="AQ491" s="143"/>
      <c r="AR491" s="143"/>
      <c r="AS491" s="143"/>
      <c r="AT491" s="143"/>
      <c r="AU491" s="143"/>
      <c r="AV491" s="143"/>
      <c r="AW491" s="143"/>
      <c r="AX491" s="143"/>
      <c r="AY491" s="143"/>
      <c r="AZ491" s="143"/>
      <c r="BA491" s="143"/>
      <c r="BB491" s="143"/>
      <c r="BC491" s="143"/>
      <c r="BD491" s="143"/>
      <c r="BE491" s="143"/>
      <c r="BF491" s="143"/>
      <c r="BG491" s="58"/>
      <c r="BH491" s="58"/>
      <c r="BI491" s="58"/>
      <c r="BJ491" s="58"/>
      <c r="BK491" s="58"/>
      <c r="BL491" s="58"/>
      <c r="BM491" s="58"/>
      <c r="BN491" s="58"/>
      <c r="BO491" s="58"/>
      <c r="BP491" s="58"/>
      <c r="BQ491" s="58"/>
      <c r="BR491" s="58"/>
      <c r="BS491" s="58"/>
      <c r="BT491" s="58"/>
      <c r="BU491" s="58"/>
      <c r="BV491" s="58"/>
      <c r="BW491" s="58"/>
      <c r="BX491" s="58"/>
      <c r="BY491" s="58"/>
      <c r="BZ491" s="58"/>
      <c r="CA491" s="58"/>
      <c r="CB491" s="58"/>
      <c r="CC491" s="58"/>
      <c r="CD491" s="58"/>
      <c r="CE491" s="58"/>
      <c r="CF491" s="58"/>
      <c r="CG491" s="58"/>
      <c r="CH491" s="58"/>
      <c r="CI491" s="58"/>
      <c r="CJ491" s="58"/>
      <c r="CK491" s="58"/>
      <c r="CL491" s="58"/>
      <c r="CM491" s="58"/>
      <c r="CN491" s="58"/>
      <c r="CO491" s="58"/>
      <c r="CP491" s="58"/>
      <c r="CQ491" s="58"/>
      <c r="CR491" s="58"/>
      <c r="CS491" s="58"/>
      <c r="CT491" s="58"/>
      <c r="CU491" s="58"/>
      <c r="CV491" s="58"/>
      <c r="CW491" s="58"/>
      <c r="CX491" s="58"/>
      <c r="CY491" s="58"/>
      <c r="CZ491" s="58"/>
      <c r="DA491" s="58"/>
      <c r="DB491" s="58"/>
      <c r="DC491" s="58"/>
      <c r="DD491" s="58"/>
      <c r="DE491" s="58"/>
      <c r="DF491" s="58"/>
      <c r="DG491" s="58"/>
      <c r="DH491" s="58"/>
      <c r="DI491" s="58"/>
      <c r="DJ491" s="58"/>
      <c r="DK491" s="58"/>
      <c r="DL491" s="58"/>
      <c r="DM491" s="58"/>
      <c r="DN491" s="58"/>
      <c r="DO491" s="58"/>
      <c r="DP491" s="58"/>
      <c r="DQ491" s="58"/>
      <c r="DR491" s="58"/>
      <c r="DS491" s="58"/>
      <c r="DT491" s="58"/>
      <c r="DU491" s="58"/>
      <c r="DV491" s="58"/>
      <c r="DW491" s="58"/>
      <c r="DX491" s="58"/>
      <c r="DY491" s="58"/>
      <c r="DZ491" s="58"/>
      <c r="EA491" s="58"/>
      <c r="EB491" s="58"/>
      <c r="EC491" s="58"/>
      <c r="ED491" s="58"/>
      <c r="EE491" s="58"/>
      <c r="EF491" s="58"/>
      <c r="EG491" s="58"/>
      <c r="EH491" s="58"/>
      <c r="EI491" s="58"/>
      <c r="EJ491" s="58"/>
      <c r="EK491" s="58"/>
      <c r="EL491" s="58"/>
      <c r="EM491" s="58"/>
      <c r="EN491" s="58"/>
      <c r="EO491" s="58"/>
      <c r="EP491" s="58"/>
      <c r="EQ491" s="58"/>
      <c r="ER491" s="58"/>
      <c r="ES491" s="58"/>
      <c r="ET491" s="58"/>
      <c r="EU491" s="58"/>
      <c r="EV491" s="58"/>
      <c r="EW491" s="58"/>
      <c r="EX491" s="58"/>
      <c r="EY491" s="58"/>
      <c r="EZ491" s="58"/>
      <c r="FA491" s="58"/>
      <c r="FB491" s="58"/>
      <c r="FC491" s="58"/>
      <c r="FD491" s="58"/>
      <c r="FE491" s="58"/>
      <c r="FF491" s="58"/>
      <c r="FG491" s="58"/>
      <c r="FH491" s="58"/>
      <c r="FI491" s="58"/>
      <c r="FJ491" s="58"/>
      <c r="FK491" s="58"/>
      <c r="FL491" s="58"/>
      <c r="FM491" s="58"/>
      <c r="FN491" s="58"/>
      <c r="FO491" s="58"/>
      <c r="FP491" s="58"/>
      <c r="FQ491" s="58"/>
      <c r="FR491" s="58"/>
      <c r="FS491" s="58"/>
      <c r="FT491" s="58"/>
      <c r="FU491" s="58"/>
      <c r="FV491" s="58"/>
      <c r="FW491" s="58"/>
      <c r="FX491" s="58"/>
      <c r="FY491" s="58"/>
      <c r="FZ491" s="58"/>
      <c r="GA491" s="58"/>
      <c r="GB491" s="58"/>
      <c r="GC491" s="58"/>
      <c r="GD491" s="58"/>
      <c r="GE491" s="58"/>
      <c r="GF491" s="58"/>
      <c r="GG491" s="58"/>
      <c r="GH491" s="58"/>
      <c r="GI491" s="58"/>
    </row>
    <row r="492" spans="1:191" s="1" customFormat="1" ht="15.75" x14ac:dyDescent="0.25">
      <c r="B492" s="8" t="s">
        <v>376</v>
      </c>
      <c r="C492" s="8"/>
      <c r="D492" s="8"/>
      <c r="E492" s="8"/>
      <c r="F492" s="250" t="s">
        <v>378</v>
      </c>
      <c r="G492" s="221"/>
      <c r="H492" s="260"/>
      <c r="I492" s="143"/>
      <c r="J492" s="143"/>
      <c r="K492" s="244"/>
      <c r="L492" s="324"/>
      <c r="M492" s="244"/>
      <c r="N492" s="143"/>
      <c r="O492" s="244"/>
      <c r="P492" s="143"/>
      <c r="Q492" s="244"/>
      <c r="R492" s="143"/>
      <c r="S492" s="244"/>
      <c r="T492" s="143"/>
      <c r="U492" s="244"/>
      <c r="V492" s="143"/>
      <c r="W492" s="244"/>
      <c r="X492" s="143"/>
      <c r="Y492" s="244"/>
      <c r="Z492" s="143"/>
      <c r="AA492" s="244"/>
      <c r="AB492" s="143"/>
      <c r="AC492" s="244"/>
      <c r="AD492" s="143"/>
      <c r="AE492" s="244">
        <f>+AE346+AE372+AE375+AE394+AE490</f>
        <v>1893692.6619989588</v>
      </c>
      <c r="AF492" s="143"/>
      <c r="AG492" s="143"/>
      <c r="AH492" s="143"/>
      <c r="AI492" s="143"/>
      <c r="AJ492" s="143"/>
      <c r="AK492" s="143"/>
      <c r="AL492" s="143"/>
      <c r="AM492" s="143"/>
      <c r="AN492" s="143"/>
      <c r="AO492" s="143"/>
      <c r="AP492" s="143"/>
      <c r="AQ492" s="143"/>
      <c r="AR492" s="143"/>
      <c r="AS492" s="143"/>
      <c r="AT492" s="143"/>
      <c r="AU492" s="143"/>
      <c r="AV492" s="143"/>
      <c r="AW492" s="143"/>
      <c r="AX492" s="143"/>
      <c r="AY492" s="143"/>
      <c r="AZ492" s="143"/>
      <c r="BA492" s="143"/>
      <c r="BB492" s="143"/>
      <c r="BC492" s="143"/>
      <c r="BD492" s="143"/>
      <c r="BE492" s="143"/>
      <c r="BF492" s="143"/>
      <c r="BG492" s="58"/>
      <c r="BH492" s="58"/>
      <c r="BI492" s="58"/>
      <c r="BJ492" s="58"/>
      <c r="BK492" s="58"/>
      <c r="BL492" s="58"/>
      <c r="BM492" s="58"/>
      <c r="BN492" s="58"/>
      <c r="BO492" s="58"/>
      <c r="BP492" s="58"/>
      <c r="BQ492" s="58"/>
      <c r="BR492" s="58"/>
      <c r="BS492" s="58"/>
      <c r="BT492" s="58"/>
      <c r="BU492" s="58"/>
      <c r="BV492" s="58"/>
      <c r="BW492" s="58"/>
      <c r="BX492" s="58"/>
      <c r="BY492" s="58"/>
      <c r="BZ492" s="58"/>
      <c r="CA492" s="58"/>
      <c r="CB492" s="58"/>
      <c r="CC492" s="58"/>
      <c r="CD492" s="58"/>
      <c r="CE492" s="58"/>
      <c r="CF492" s="58"/>
      <c r="CG492" s="58"/>
      <c r="CH492" s="58"/>
      <c r="CI492" s="58"/>
      <c r="CJ492" s="58"/>
      <c r="CK492" s="58"/>
      <c r="CL492" s="58"/>
      <c r="CM492" s="58"/>
      <c r="CN492" s="58"/>
      <c r="CO492" s="58"/>
      <c r="CP492" s="58"/>
      <c r="CQ492" s="58"/>
      <c r="CR492" s="58"/>
      <c r="CS492" s="58"/>
      <c r="CT492" s="58"/>
      <c r="CU492" s="58"/>
      <c r="CV492" s="58"/>
      <c r="CW492" s="58"/>
      <c r="CX492" s="58"/>
      <c r="CY492" s="58"/>
      <c r="CZ492" s="58"/>
      <c r="DA492" s="58"/>
      <c r="DB492" s="58"/>
      <c r="DC492" s="58"/>
      <c r="DD492" s="58"/>
      <c r="DE492" s="58"/>
      <c r="DF492" s="58"/>
      <c r="DG492" s="58"/>
      <c r="DH492" s="58"/>
      <c r="DI492" s="58"/>
      <c r="DJ492" s="58"/>
      <c r="DK492" s="58"/>
      <c r="DL492" s="58"/>
      <c r="DM492" s="58"/>
      <c r="DN492" s="58"/>
      <c r="DO492" s="58"/>
      <c r="DP492" s="58"/>
      <c r="DQ492" s="58"/>
      <c r="DR492" s="58"/>
      <c r="DS492" s="58"/>
      <c r="DT492" s="58"/>
      <c r="DU492" s="58"/>
      <c r="DV492" s="58"/>
      <c r="DW492" s="58"/>
      <c r="DX492" s="58"/>
      <c r="DY492" s="58"/>
      <c r="DZ492" s="58"/>
      <c r="EA492" s="58"/>
      <c r="EB492" s="58"/>
      <c r="EC492" s="58"/>
      <c r="ED492" s="58"/>
      <c r="EE492" s="58"/>
      <c r="EF492" s="58"/>
      <c r="EG492" s="58"/>
      <c r="EH492" s="58"/>
      <c r="EI492" s="58"/>
      <c r="EJ492" s="58"/>
      <c r="EK492" s="58"/>
      <c r="EL492" s="58"/>
      <c r="EM492" s="58"/>
      <c r="EN492" s="58"/>
      <c r="EO492" s="58"/>
      <c r="EP492" s="58"/>
      <c r="EQ492" s="58"/>
      <c r="ER492" s="58"/>
      <c r="ES492" s="58"/>
      <c r="ET492" s="58"/>
      <c r="EU492" s="58"/>
      <c r="EV492" s="58"/>
      <c r="EW492" s="58"/>
      <c r="EX492" s="58"/>
      <c r="EY492" s="58"/>
      <c r="EZ492" s="58"/>
      <c r="FA492" s="58"/>
      <c r="FB492" s="58"/>
      <c r="FC492" s="58"/>
      <c r="FD492" s="58"/>
      <c r="FE492" s="58"/>
      <c r="FF492" s="58"/>
      <c r="FG492" s="58"/>
      <c r="FH492" s="58"/>
      <c r="FI492" s="58"/>
      <c r="FJ492" s="58"/>
      <c r="FK492" s="58"/>
      <c r="FL492" s="58"/>
      <c r="FM492" s="58"/>
      <c r="FN492" s="58"/>
      <c r="FO492" s="58"/>
      <c r="FP492" s="58"/>
      <c r="FQ492" s="58"/>
      <c r="FR492" s="58"/>
      <c r="FS492" s="58"/>
      <c r="FT492" s="58"/>
      <c r="FU492" s="58"/>
      <c r="FV492" s="58"/>
      <c r="FW492" s="58"/>
      <c r="FX492" s="58"/>
      <c r="FY492" s="58"/>
      <c r="FZ492" s="58"/>
      <c r="GA492" s="58"/>
      <c r="GB492" s="58"/>
      <c r="GC492" s="58"/>
      <c r="GD492" s="58"/>
      <c r="GE492" s="58"/>
      <c r="GF492" s="58"/>
      <c r="GG492" s="58"/>
      <c r="GH492" s="58"/>
      <c r="GI492" s="58"/>
    </row>
    <row r="493" spans="1:191" s="1" customFormat="1" ht="15.75" x14ac:dyDescent="0.25">
      <c r="B493" s="8"/>
      <c r="C493" s="8"/>
      <c r="D493" s="8"/>
      <c r="E493" s="8"/>
      <c r="F493" s="250"/>
      <c r="G493" s="221"/>
      <c r="H493" s="260"/>
      <c r="I493" s="143"/>
      <c r="J493" s="143"/>
      <c r="K493" s="244"/>
      <c r="L493" s="324"/>
      <c r="M493" s="244"/>
      <c r="N493" s="143"/>
      <c r="O493" s="244"/>
      <c r="P493" s="143"/>
      <c r="Q493" s="244"/>
      <c r="R493" s="143"/>
      <c r="S493" s="244"/>
      <c r="T493" s="143"/>
      <c r="U493" s="244"/>
      <c r="V493" s="143"/>
      <c r="W493" s="244"/>
      <c r="X493" s="143"/>
      <c r="Y493" s="244"/>
      <c r="Z493" s="143"/>
      <c r="AA493" s="244"/>
      <c r="AB493" s="143"/>
      <c r="AC493" s="244"/>
      <c r="AD493" s="143"/>
      <c r="AE493" s="244"/>
      <c r="AF493" s="143"/>
      <c r="AG493" s="143"/>
      <c r="AH493" s="143"/>
      <c r="AI493" s="143"/>
      <c r="AJ493" s="143"/>
      <c r="AK493" s="143"/>
      <c r="AL493" s="143"/>
      <c r="AM493" s="143"/>
      <c r="AN493" s="143"/>
      <c r="AO493" s="143"/>
      <c r="AP493" s="143"/>
      <c r="AQ493" s="143"/>
      <c r="AR493" s="143"/>
      <c r="AS493" s="143"/>
      <c r="AT493" s="143"/>
      <c r="AU493" s="143"/>
      <c r="AV493" s="143"/>
      <c r="AW493" s="143"/>
      <c r="AX493" s="143"/>
      <c r="AY493" s="143"/>
      <c r="AZ493" s="143"/>
      <c r="BA493" s="143"/>
      <c r="BB493" s="143"/>
      <c r="BC493" s="143"/>
      <c r="BD493" s="143"/>
      <c r="BE493" s="143"/>
      <c r="BF493" s="143"/>
      <c r="BG493" s="58"/>
      <c r="BH493" s="58"/>
      <c r="BI493" s="58"/>
      <c r="BJ493" s="58"/>
      <c r="BK493" s="58"/>
      <c r="BL493" s="58"/>
      <c r="BM493" s="58"/>
      <c r="BN493" s="58"/>
      <c r="BO493" s="58"/>
      <c r="BP493" s="58"/>
      <c r="BQ493" s="58"/>
      <c r="BR493" s="58"/>
      <c r="BS493" s="58"/>
      <c r="BT493" s="58"/>
      <c r="BU493" s="58"/>
      <c r="BV493" s="58"/>
      <c r="BW493" s="58"/>
      <c r="BX493" s="58"/>
      <c r="BY493" s="58"/>
      <c r="BZ493" s="58"/>
      <c r="CA493" s="58"/>
      <c r="CB493" s="58"/>
      <c r="CC493" s="58"/>
      <c r="CD493" s="58"/>
      <c r="CE493" s="58"/>
      <c r="CF493" s="58"/>
      <c r="CG493" s="58"/>
      <c r="CH493" s="58"/>
      <c r="CI493" s="58"/>
      <c r="CJ493" s="58"/>
      <c r="CK493" s="58"/>
      <c r="CL493" s="58"/>
      <c r="CM493" s="58"/>
      <c r="CN493" s="58"/>
      <c r="CO493" s="58"/>
      <c r="CP493" s="58"/>
      <c r="CQ493" s="58"/>
      <c r="CR493" s="58"/>
      <c r="CS493" s="58"/>
      <c r="CT493" s="58"/>
      <c r="CU493" s="58"/>
      <c r="CV493" s="58"/>
      <c r="CW493" s="58"/>
      <c r="CX493" s="58"/>
      <c r="CY493" s="58"/>
      <c r="CZ493" s="58"/>
      <c r="DA493" s="58"/>
      <c r="DB493" s="58"/>
      <c r="DC493" s="58"/>
      <c r="DD493" s="58"/>
      <c r="DE493" s="58"/>
      <c r="DF493" s="58"/>
      <c r="DG493" s="58"/>
      <c r="DH493" s="58"/>
      <c r="DI493" s="58"/>
      <c r="DJ493" s="58"/>
      <c r="DK493" s="58"/>
      <c r="DL493" s="58"/>
      <c r="DM493" s="58"/>
      <c r="DN493" s="58"/>
      <c r="DO493" s="58"/>
      <c r="DP493" s="58"/>
      <c r="DQ493" s="58"/>
      <c r="DR493" s="58"/>
      <c r="DS493" s="58"/>
      <c r="DT493" s="58"/>
      <c r="DU493" s="58"/>
      <c r="DV493" s="58"/>
      <c r="DW493" s="58"/>
      <c r="DX493" s="58"/>
      <c r="DY493" s="58"/>
      <c r="DZ493" s="58"/>
      <c r="EA493" s="58"/>
      <c r="EB493" s="58"/>
      <c r="EC493" s="58"/>
      <c r="ED493" s="58"/>
      <c r="EE493" s="58"/>
      <c r="EF493" s="58"/>
      <c r="EG493" s="58"/>
      <c r="EH493" s="58"/>
      <c r="EI493" s="58"/>
      <c r="EJ493" s="58"/>
      <c r="EK493" s="58"/>
      <c r="EL493" s="58"/>
      <c r="EM493" s="58"/>
      <c r="EN493" s="58"/>
      <c r="EO493" s="58"/>
      <c r="EP493" s="58"/>
      <c r="EQ493" s="58"/>
      <c r="ER493" s="58"/>
      <c r="ES493" s="58"/>
      <c r="ET493" s="58"/>
      <c r="EU493" s="58"/>
      <c r="EV493" s="58"/>
      <c r="EW493" s="58"/>
      <c r="EX493" s="58"/>
      <c r="EY493" s="58"/>
      <c r="EZ493" s="58"/>
      <c r="FA493" s="58"/>
      <c r="FB493" s="58"/>
      <c r="FC493" s="58"/>
      <c r="FD493" s="58"/>
      <c r="FE493" s="58"/>
      <c r="FF493" s="58"/>
      <c r="FG493" s="58"/>
      <c r="FH493" s="58"/>
      <c r="FI493" s="58"/>
      <c r="FJ493" s="58"/>
      <c r="FK493" s="58"/>
      <c r="FL493" s="58"/>
      <c r="FM493" s="58"/>
      <c r="FN493" s="58"/>
      <c r="FO493" s="58"/>
      <c r="FP493" s="58"/>
      <c r="FQ493" s="58"/>
      <c r="FR493" s="58"/>
      <c r="FS493" s="58"/>
      <c r="FT493" s="58"/>
      <c r="FU493" s="58"/>
      <c r="FV493" s="58"/>
      <c r="FW493" s="58"/>
      <c r="FX493" s="58"/>
      <c r="FY493" s="58"/>
      <c r="FZ493" s="58"/>
      <c r="GA493" s="58"/>
      <c r="GB493" s="58"/>
      <c r="GC493" s="58"/>
      <c r="GD493" s="58"/>
      <c r="GE493" s="58"/>
      <c r="GF493" s="58"/>
      <c r="GG493" s="58"/>
      <c r="GH493" s="58"/>
      <c r="GI493" s="58"/>
    </row>
    <row r="494" spans="1:191" s="1" customFormat="1" ht="15.75" x14ac:dyDescent="0.25">
      <c r="B494" s="8"/>
      <c r="C494" s="8"/>
      <c r="D494" s="8"/>
      <c r="E494" s="8"/>
      <c r="F494" s="250"/>
      <c r="G494" s="221"/>
      <c r="H494" s="260"/>
      <c r="I494" s="143"/>
      <c r="J494" s="143"/>
      <c r="K494" s="244"/>
      <c r="L494" s="324"/>
      <c r="M494" s="244"/>
      <c r="N494" s="143"/>
      <c r="O494" s="244"/>
      <c r="P494" s="143"/>
      <c r="Q494" s="244"/>
      <c r="R494" s="143"/>
      <c r="S494" s="244"/>
      <c r="T494" s="143"/>
      <c r="U494" s="244"/>
      <c r="V494" s="143"/>
      <c r="W494" s="244"/>
      <c r="X494" s="143"/>
      <c r="Y494" s="244"/>
      <c r="Z494" s="143"/>
      <c r="AA494" s="244"/>
      <c r="AB494" s="143"/>
      <c r="AC494" s="244"/>
      <c r="AD494" s="143"/>
      <c r="AE494" s="244"/>
      <c r="AF494" s="143"/>
      <c r="AG494" s="143"/>
      <c r="AH494" s="143"/>
      <c r="AI494" s="143"/>
      <c r="AJ494" s="143"/>
      <c r="AK494" s="143"/>
      <c r="AL494" s="143"/>
      <c r="AM494" s="143"/>
      <c r="AN494" s="143"/>
      <c r="AO494" s="143"/>
      <c r="AP494" s="143"/>
      <c r="AQ494" s="143"/>
      <c r="AR494" s="143"/>
      <c r="AS494" s="143"/>
      <c r="AT494" s="143"/>
      <c r="AU494" s="143"/>
      <c r="AV494" s="143"/>
      <c r="AW494" s="143"/>
      <c r="AX494" s="143"/>
      <c r="AY494" s="143"/>
      <c r="AZ494" s="143"/>
      <c r="BA494" s="143"/>
      <c r="BB494" s="143"/>
      <c r="BC494" s="143"/>
      <c r="BD494" s="143"/>
      <c r="BE494" s="143"/>
      <c r="BF494" s="143"/>
      <c r="BG494" s="58"/>
      <c r="BH494" s="58"/>
      <c r="BI494" s="58"/>
      <c r="BJ494" s="58"/>
      <c r="BK494" s="58"/>
      <c r="BL494" s="58"/>
      <c r="BM494" s="58"/>
      <c r="BN494" s="58"/>
      <c r="BO494" s="58"/>
      <c r="BP494" s="58"/>
      <c r="BQ494" s="58"/>
      <c r="BR494" s="58"/>
      <c r="BS494" s="58"/>
      <c r="BT494" s="58"/>
      <c r="BU494" s="58"/>
      <c r="BV494" s="58"/>
      <c r="BW494" s="58"/>
      <c r="BX494" s="58"/>
      <c r="BY494" s="58"/>
      <c r="BZ494" s="58"/>
      <c r="CA494" s="58"/>
      <c r="CB494" s="58"/>
      <c r="CC494" s="58"/>
      <c r="CD494" s="58"/>
      <c r="CE494" s="58"/>
      <c r="CF494" s="58"/>
      <c r="CG494" s="58"/>
      <c r="CH494" s="58"/>
      <c r="CI494" s="58"/>
      <c r="CJ494" s="58"/>
      <c r="CK494" s="58"/>
      <c r="CL494" s="58"/>
      <c r="CM494" s="58"/>
      <c r="CN494" s="58"/>
      <c r="CO494" s="58"/>
      <c r="CP494" s="58"/>
      <c r="CQ494" s="58"/>
      <c r="CR494" s="58"/>
      <c r="CS494" s="58"/>
      <c r="CT494" s="58"/>
      <c r="CU494" s="58"/>
      <c r="CV494" s="58"/>
      <c r="CW494" s="58"/>
      <c r="CX494" s="58"/>
      <c r="CY494" s="58"/>
      <c r="CZ494" s="58"/>
      <c r="DA494" s="58"/>
      <c r="DB494" s="58"/>
      <c r="DC494" s="58"/>
      <c r="DD494" s="58"/>
      <c r="DE494" s="58"/>
      <c r="DF494" s="58"/>
      <c r="DG494" s="58"/>
      <c r="DH494" s="58"/>
      <c r="DI494" s="58"/>
      <c r="DJ494" s="58"/>
      <c r="DK494" s="58"/>
      <c r="DL494" s="58"/>
      <c r="DM494" s="58"/>
      <c r="DN494" s="58"/>
      <c r="DO494" s="58"/>
      <c r="DP494" s="58"/>
      <c r="DQ494" s="58"/>
      <c r="DR494" s="58"/>
      <c r="DS494" s="58"/>
      <c r="DT494" s="58"/>
      <c r="DU494" s="58"/>
      <c r="DV494" s="58"/>
      <c r="DW494" s="58"/>
      <c r="DX494" s="58"/>
      <c r="DY494" s="58"/>
      <c r="DZ494" s="58"/>
      <c r="EA494" s="58"/>
      <c r="EB494" s="58"/>
      <c r="EC494" s="58"/>
      <c r="ED494" s="58"/>
      <c r="EE494" s="58"/>
      <c r="EF494" s="58"/>
      <c r="EG494" s="58"/>
      <c r="EH494" s="58"/>
      <c r="EI494" s="58"/>
      <c r="EJ494" s="58"/>
      <c r="EK494" s="58"/>
      <c r="EL494" s="58"/>
      <c r="EM494" s="58"/>
      <c r="EN494" s="58"/>
      <c r="EO494" s="58"/>
      <c r="EP494" s="58"/>
      <c r="EQ494" s="58"/>
      <c r="ER494" s="58"/>
      <c r="ES494" s="58"/>
      <c r="ET494" s="58"/>
      <c r="EU494" s="58"/>
      <c r="EV494" s="58"/>
      <c r="EW494" s="58"/>
      <c r="EX494" s="58"/>
      <c r="EY494" s="58"/>
      <c r="EZ494" s="58"/>
      <c r="FA494" s="58"/>
      <c r="FB494" s="58"/>
      <c r="FC494" s="58"/>
      <c r="FD494" s="58"/>
      <c r="FE494" s="58"/>
      <c r="FF494" s="58"/>
      <c r="FG494" s="58"/>
      <c r="FH494" s="58"/>
      <c r="FI494" s="58"/>
      <c r="FJ494" s="58"/>
      <c r="FK494" s="58"/>
      <c r="FL494" s="58"/>
      <c r="FM494" s="58"/>
      <c r="FN494" s="58"/>
      <c r="FO494" s="58"/>
      <c r="FP494" s="58"/>
      <c r="FQ494" s="58"/>
      <c r="FR494" s="58"/>
      <c r="FS494" s="58"/>
      <c r="FT494" s="58"/>
      <c r="FU494" s="58"/>
      <c r="FV494" s="58"/>
      <c r="FW494" s="58"/>
      <c r="FX494" s="58"/>
      <c r="FY494" s="58"/>
      <c r="FZ494" s="58"/>
      <c r="GA494" s="58"/>
      <c r="GB494" s="58"/>
      <c r="GC494" s="58"/>
      <c r="GD494" s="58"/>
      <c r="GE494" s="58"/>
      <c r="GF494" s="58"/>
      <c r="GG494" s="58"/>
      <c r="GH494" s="58"/>
      <c r="GI494" s="58"/>
    </row>
    <row r="495" spans="1:191" s="1" customFormat="1" ht="15.75" x14ac:dyDescent="0.25">
      <c r="B495" s="8"/>
      <c r="C495" s="8"/>
      <c r="D495" s="8"/>
      <c r="E495" s="8"/>
      <c r="F495" s="250" t="s">
        <v>377</v>
      </c>
      <c r="G495" s="221"/>
      <c r="H495" s="260"/>
      <c r="I495" s="143"/>
      <c r="J495" s="143"/>
      <c r="K495" s="244"/>
      <c r="L495" s="324"/>
      <c r="M495" s="244"/>
      <c r="N495" s="143"/>
      <c r="O495" s="244"/>
      <c r="P495" s="143"/>
      <c r="Q495" s="244"/>
      <c r="R495" s="143"/>
      <c r="S495" s="244"/>
      <c r="T495" s="143"/>
      <c r="U495" s="244"/>
      <c r="V495" s="143"/>
      <c r="W495" s="244"/>
      <c r="X495" s="143"/>
      <c r="Y495" s="244"/>
      <c r="Z495" s="143"/>
      <c r="AA495" s="244"/>
      <c r="AB495" s="143"/>
      <c r="AC495" s="244"/>
      <c r="AD495" s="143"/>
      <c r="AE495" s="244"/>
      <c r="AF495" s="143"/>
      <c r="AG495" s="143"/>
      <c r="AH495" s="143"/>
      <c r="AI495" s="143"/>
      <c r="AJ495" s="143"/>
      <c r="AK495" s="143"/>
      <c r="AL495" s="143"/>
      <c r="AM495" s="143"/>
      <c r="AN495" s="143"/>
      <c r="AO495" s="143"/>
      <c r="AP495" s="143"/>
      <c r="AQ495" s="143"/>
      <c r="AR495" s="143"/>
      <c r="AS495" s="143"/>
      <c r="AT495" s="143"/>
      <c r="AU495" s="143"/>
      <c r="AV495" s="143"/>
      <c r="AW495" s="143"/>
      <c r="AX495" s="143"/>
      <c r="AY495" s="143"/>
      <c r="AZ495" s="143"/>
      <c r="BA495" s="143"/>
      <c r="BB495" s="143"/>
      <c r="BC495" s="143"/>
      <c r="BD495" s="143"/>
      <c r="BE495" s="143"/>
      <c r="BF495" s="143"/>
      <c r="BG495" s="58"/>
      <c r="BH495" s="58"/>
      <c r="BI495" s="58"/>
      <c r="BJ495" s="58"/>
      <c r="BK495" s="58"/>
      <c r="BL495" s="58"/>
      <c r="BM495" s="58"/>
      <c r="BN495" s="58"/>
      <c r="BO495" s="58"/>
      <c r="BP495" s="58"/>
      <c r="BQ495" s="58"/>
      <c r="BR495" s="58"/>
      <c r="BS495" s="58"/>
      <c r="BT495" s="58"/>
      <c r="BU495" s="58"/>
      <c r="BV495" s="58"/>
      <c r="BW495" s="58"/>
      <c r="BX495" s="58"/>
      <c r="BY495" s="58"/>
      <c r="BZ495" s="58"/>
      <c r="CA495" s="58"/>
      <c r="CB495" s="58"/>
      <c r="CC495" s="58"/>
      <c r="CD495" s="58"/>
      <c r="CE495" s="58"/>
      <c r="CF495" s="58"/>
      <c r="CG495" s="58"/>
      <c r="CH495" s="58"/>
      <c r="CI495" s="58"/>
      <c r="CJ495" s="58"/>
      <c r="CK495" s="58"/>
      <c r="CL495" s="58"/>
      <c r="CM495" s="58"/>
      <c r="CN495" s="58"/>
      <c r="CO495" s="58"/>
      <c r="CP495" s="58"/>
      <c r="CQ495" s="58"/>
      <c r="CR495" s="58"/>
      <c r="CS495" s="58"/>
      <c r="CT495" s="58"/>
      <c r="CU495" s="58"/>
      <c r="CV495" s="58"/>
      <c r="CW495" s="58"/>
      <c r="CX495" s="58"/>
      <c r="CY495" s="58"/>
      <c r="CZ495" s="58"/>
      <c r="DA495" s="58"/>
      <c r="DB495" s="58"/>
      <c r="DC495" s="58"/>
      <c r="DD495" s="58"/>
      <c r="DE495" s="58"/>
      <c r="DF495" s="58"/>
      <c r="DG495" s="58"/>
      <c r="DH495" s="58"/>
      <c r="DI495" s="58"/>
      <c r="DJ495" s="58"/>
      <c r="DK495" s="58"/>
      <c r="DL495" s="58"/>
      <c r="DM495" s="58"/>
      <c r="DN495" s="58"/>
      <c r="DO495" s="58"/>
      <c r="DP495" s="58"/>
      <c r="DQ495" s="58"/>
      <c r="DR495" s="58"/>
      <c r="DS495" s="58"/>
      <c r="DT495" s="58"/>
      <c r="DU495" s="58"/>
      <c r="DV495" s="58"/>
      <c r="DW495" s="58"/>
      <c r="DX495" s="58"/>
      <c r="DY495" s="58"/>
      <c r="DZ495" s="58"/>
      <c r="EA495" s="58"/>
      <c r="EB495" s="58"/>
      <c r="EC495" s="58"/>
      <c r="ED495" s="58"/>
      <c r="EE495" s="58"/>
      <c r="EF495" s="58"/>
      <c r="EG495" s="58"/>
      <c r="EH495" s="58"/>
      <c r="EI495" s="58"/>
      <c r="EJ495" s="58"/>
      <c r="EK495" s="58"/>
      <c r="EL495" s="58"/>
      <c r="EM495" s="58"/>
      <c r="EN495" s="58"/>
      <c r="EO495" s="58"/>
      <c r="EP495" s="58"/>
      <c r="EQ495" s="58"/>
      <c r="ER495" s="58"/>
      <c r="ES495" s="58"/>
      <c r="ET495" s="58"/>
      <c r="EU495" s="58"/>
      <c r="EV495" s="58"/>
      <c r="EW495" s="58"/>
      <c r="EX495" s="58"/>
      <c r="EY495" s="58"/>
      <c r="EZ495" s="58"/>
      <c r="FA495" s="58"/>
      <c r="FB495" s="58"/>
      <c r="FC495" s="58"/>
      <c r="FD495" s="58"/>
      <c r="FE495" s="58"/>
      <c r="FF495" s="58"/>
      <c r="FG495" s="58"/>
      <c r="FH495" s="58"/>
      <c r="FI495" s="58"/>
      <c r="FJ495" s="58"/>
      <c r="FK495" s="58"/>
      <c r="FL495" s="58"/>
      <c r="FM495" s="58"/>
      <c r="FN495" s="58"/>
      <c r="FO495" s="58"/>
      <c r="FP495" s="58"/>
      <c r="FQ495" s="58"/>
      <c r="FR495" s="58"/>
      <c r="FS495" s="58"/>
      <c r="FT495" s="58"/>
      <c r="FU495" s="58"/>
      <c r="FV495" s="58"/>
      <c r="FW495" s="58"/>
      <c r="FX495" s="58"/>
      <c r="FY495" s="58"/>
      <c r="FZ495" s="58"/>
      <c r="GA495" s="58"/>
      <c r="GB495" s="58"/>
      <c r="GC495" s="58"/>
      <c r="GD495" s="58"/>
      <c r="GE495" s="58"/>
      <c r="GF495" s="58"/>
      <c r="GG495" s="58"/>
      <c r="GH495" s="58"/>
      <c r="GI495" s="58"/>
    </row>
    <row r="496" spans="1:191" s="1" customFormat="1" ht="15.75" x14ac:dyDescent="0.25">
      <c r="B496" s="8"/>
      <c r="C496" s="8"/>
      <c r="D496" s="8"/>
      <c r="E496" s="8"/>
      <c r="F496" s="250"/>
      <c r="G496" s="221"/>
      <c r="H496" s="260"/>
      <c r="I496" s="143"/>
      <c r="J496" s="143"/>
      <c r="K496" s="244"/>
      <c r="L496" s="324"/>
      <c r="M496" s="244"/>
      <c r="N496" s="143"/>
      <c r="O496" s="244"/>
      <c r="P496" s="143"/>
      <c r="Q496" s="244"/>
      <c r="R496" s="143"/>
      <c r="S496" s="244"/>
      <c r="T496" s="143"/>
      <c r="U496" s="244"/>
      <c r="V496" s="143"/>
      <c r="W496" s="244"/>
      <c r="X496" s="143"/>
      <c r="Y496" s="244"/>
      <c r="Z496" s="143"/>
      <c r="AA496" s="244"/>
      <c r="AB496" s="143"/>
      <c r="AC496" s="244"/>
      <c r="AD496" s="143"/>
      <c r="AE496" s="244"/>
      <c r="AF496" s="143"/>
      <c r="AG496" s="143"/>
      <c r="AH496" s="143"/>
      <c r="AI496" s="143"/>
      <c r="AJ496" s="143"/>
      <c r="AK496" s="143"/>
      <c r="AL496" s="143"/>
      <c r="AM496" s="143"/>
      <c r="AN496" s="143"/>
      <c r="AO496" s="143"/>
      <c r="AP496" s="143"/>
      <c r="AQ496" s="143"/>
      <c r="AR496" s="143"/>
      <c r="AS496" s="143"/>
      <c r="AT496" s="143"/>
      <c r="AU496" s="143"/>
      <c r="AV496" s="143"/>
      <c r="AW496" s="143"/>
      <c r="AX496" s="143"/>
      <c r="AY496" s="143"/>
      <c r="AZ496" s="143"/>
      <c r="BA496" s="143"/>
      <c r="BB496" s="143"/>
      <c r="BC496" s="143"/>
      <c r="BD496" s="143"/>
      <c r="BE496" s="143"/>
      <c r="BF496" s="143"/>
      <c r="BG496" s="58"/>
      <c r="BH496" s="58"/>
      <c r="BI496" s="58"/>
      <c r="BJ496" s="58"/>
      <c r="BK496" s="58"/>
      <c r="BL496" s="58"/>
      <c r="BM496" s="58"/>
      <c r="BN496" s="58"/>
      <c r="BO496" s="58"/>
      <c r="BP496" s="58"/>
      <c r="BQ496" s="58"/>
      <c r="BR496" s="58"/>
      <c r="BS496" s="58"/>
      <c r="BT496" s="58"/>
      <c r="BU496" s="58"/>
      <c r="BV496" s="58"/>
      <c r="BW496" s="58"/>
      <c r="BX496" s="58"/>
      <c r="BY496" s="58"/>
      <c r="BZ496" s="58"/>
      <c r="CA496" s="58"/>
      <c r="CB496" s="58"/>
      <c r="CC496" s="58"/>
      <c r="CD496" s="58"/>
      <c r="CE496" s="58"/>
      <c r="CF496" s="58"/>
      <c r="CG496" s="58"/>
      <c r="CH496" s="58"/>
      <c r="CI496" s="58"/>
      <c r="CJ496" s="58"/>
      <c r="CK496" s="58"/>
      <c r="CL496" s="58"/>
      <c r="CM496" s="58"/>
      <c r="CN496" s="58"/>
      <c r="CO496" s="58"/>
      <c r="CP496" s="58"/>
      <c r="CQ496" s="58"/>
      <c r="CR496" s="58"/>
      <c r="CS496" s="58"/>
      <c r="CT496" s="58"/>
      <c r="CU496" s="58"/>
      <c r="CV496" s="58"/>
      <c r="CW496" s="58"/>
      <c r="CX496" s="58"/>
      <c r="CY496" s="58"/>
      <c r="CZ496" s="58"/>
      <c r="DA496" s="58"/>
      <c r="DB496" s="58"/>
      <c r="DC496" s="58"/>
      <c r="DD496" s="58"/>
      <c r="DE496" s="58"/>
      <c r="DF496" s="58"/>
      <c r="DG496" s="58"/>
      <c r="DH496" s="58"/>
      <c r="DI496" s="58"/>
      <c r="DJ496" s="58"/>
      <c r="DK496" s="58"/>
      <c r="DL496" s="58"/>
      <c r="DM496" s="58"/>
      <c r="DN496" s="58"/>
      <c r="DO496" s="58"/>
      <c r="DP496" s="58"/>
      <c r="DQ496" s="58"/>
      <c r="DR496" s="58"/>
      <c r="DS496" s="58"/>
      <c r="DT496" s="58"/>
      <c r="DU496" s="58"/>
      <c r="DV496" s="58"/>
      <c r="DW496" s="58"/>
      <c r="DX496" s="58"/>
      <c r="DY496" s="58"/>
      <c r="DZ496" s="58"/>
      <c r="EA496" s="58"/>
      <c r="EB496" s="58"/>
      <c r="EC496" s="58"/>
      <c r="ED496" s="58"/>
      <c r="EE496" s="58"/>
      <c r="EF496" s="58"/>
      <c r="EG496" s="58"/>
      <c r="EH496" s="58"/>
      <c r="EI496" s="58"/>
      <c r="EJ496" s="58"/>
      <c r="EK496" s="58"/>
      <c r="EL496" s="58"/>
      <c r="EM496" s="58"/>
      <c r="EN496" s="58"/>
      <c r="EO496" s="58"/>
      <c r="EP496" s="58"/>
      <c r="EQ496" s="58"/>
      <c r="ER496" s="58"/>
      <c r="ES496" s="58"/>
      <c r="ET496" s="58"/>
      <c r="EU496" s="58"/>
      <c r="EV496" s="58"/>
      <c r="EW496" s="58"/>
      <c r="EX496" s="58"/>
      <c r="EY496" s="58"/>
      <c r="EZ496" s="58"/>
      <c r="FA496" s="58"/>
      <c r="FB496" s="58"/>
      <c r="FC496" s="58"/>
      <c r="FD496" s="58"/>
      <c r="FE496" s="58"/>
      <c r="FF496" s="58"/>
      <c r="FG496" s="58"/>
      <c r="FH496" s="58"/>
      <c r="FI496" s="58"/>
      <c r="FJ496" s="58"/>
      <c r="FK496" s="58"/>
      <c r="FL496" s="58"/>
      <c r="FM496" s="58"/>
      <c r="FN496" s="58"/>
      <c r="FO496" s="58"/>
      <c r="FP496" s="58"/>
      <c r="FQ496" s="58"/>
      <c r="FR496" s="58"/>
      <c r="FS496" s="58"/>
      <c r="FT496" s="58"/>
      <c r="FU496" s="58"/>
      <c r="FV496" s="58"/>
      <c r="FW496" s="58"/>
      <c r="FX496" s="58"/>
      <c r="FY496" s="58"/>
      <c r="FZ496" s="58"/>
      <c r="GA496" s="58"/>
      <c r="GB496" s="58"/>
      <c r="GC496" s="58"/>
      <c r="GD496" s="58"/>
      <c r="GE496" s="58"/>
      <c r="GF496" s="58"/>
      <c r="GG496" s="58"/>
      <c r="GH496" s="58"/>
      <c r="GI496" s="58"/>
    </row>
    <row r="497" spans="1:191" s="1" customFormat="1" ht="15.75" x14ac:dyDescent="0.25">
      <c r="B497" s="8"/>
      <c r="C497" s="8"/>
      <c r="D497" s="8"/>
      <c r="E497" s="8"/>
      <c r="F497" s="8" t="s">
        <v>379</v>
      </c>
      <c r="G497" s="243"/>
      <c r="H497" s="260"/>
      <c r="I497" s="143"/>
      <c r="J497" s="143"/>
      <c r="K497" s="244"/>
      <c r="L497" s="324"/>
      <c r="M497" s="244"/>
      <c r="N497" s="143"/>
      <c r="O497" s="244"/>
      <c r="P497" s="143"/>
      <c r="Q497" s="244"/>
      <c r="R497" s="143"/>
      <c r="S497" s="244"/>
      <c r="T497" s="143"/>
      <c r="U497" s="244"/>
      <c r="V497" s="143"/>
      <c r="W497" s="244"/>
      <c r="X497" s="143"/>
      <c r="Y497" s="244"/>
      <c r="Z497" s="143"/>
      <c r="AA497" s="244"/>
      <c r="AB497" s="143"/>
      <c r="AC497" s="244"/>
      <c r="AD497" s="143"/>
      <c r="AE497" s="244"/>
      <c r="AF497" s="143"/>
      <c r="AG497" s="143"/>
      <c r="AH497" s="143"/>
      <c r="AI497" s="143"/>
      <c r="AJ497" s="143"/>
      <c r="AK497" s="143"/>
      <c r="AL497" s="143"/>
      <c r="AM497" s="143"/>
      <c r="AN497" s="143"/>
      <c r="AO497" s="143"/>
      <c r="AP497" s="143"/>
      <c r="AQ497" s="143"/>
      <c r="AR497" s="143"/>
      <c r="AS497" s="143"/>
      <c r="AT497" s="143"/>
      <c r="AU497" s="143"/>
      <c r="AV497" s="143"/>
      <c r="AW497" s="143"/>
      <c r="AX497" s="143"/>
      <c r="AY497" s="143"/>
      <c r="AZ497" s="143"/>
      <c r="BA497" s="143"/>
      <c r="BB497" s="143"/>
      <c r="BC497" s="143"/>
      <c r="BD497" s="143"/>
      <c r="BE497" s="143"/>
      <c r="BF497" s="143"/>
      <c r="BG497" s="58"/>
      <c r="BH497" s="58"/>
      <c r="BI497" s="58"/>
      <c r="BJ497" s="58"/>
      <c r="BK497" s="58"/>
      <c r="BL497" s="58"/>
      <c r="BM497" s="58"/>
      <c r="BN497" s="58"/>
      <c r="BO497" s="58"/>
      <c r="BP497" s="58"/>
      <c r="BQ497" s="58"/>
      <c r="BR497" s="58"/>
      <c r="BS497" s="58"/>
      <c r="BT497" s="58"/>
      <c r="BU497" s="58"/>
      <c r="BV497" s="58"/>
      <c r="BW497" s="58"/>
      <c r="BX497" s="58"/>
      <c r="BY497" s="58"/>
      <c r="BZ497" s="58"/>
      <c r="CA497" s="58"/>
      <c r="CB497" s="58"/>
      <c r="CC497" s="58"/>
      <c r="CD497" s="58"/>
      <c r="CE497" s="58"/>
      <c r="CF497" s="58"/>
      <c r="CG497" s="58"/>
      <c r="CH497" s="58"/>
      <c r="CI497" s="58"/>
      <c r="CJ497" s="58"/>
      <c r="CK497" s="58"/>
      <c r="CL497" s="58"/>
      <c r="CM497" s="58"/>
      <c r="CN497" s="58"/>
      <c r="CO497" s="58"/>
      <c r="CP497" s="58"/>
      <c r="CQ497" s="58"/>
      <c r="CR497" s="58"/>
      <c r="CS497" s="58"/>
      <c r="CT497" s="58"/>
      <c r="CU497" s="58"/>
      <c r="CV497" s="58"/>
      <c r="CW497" s="58"/>
      <c r="CX497" s="58"/>
      <c r="CY497" s="58"/>
      <c r="CZ497" s="58"/>
      <c r="DA497" s="58"/>
      <c r="DB497" s="58"/>
      <c r="DC497" s="58"/>
      <c r="DD497" s="58"/>
      <c r="DE497" s="58"/>
      <c r="DF497" s="58"/>
      <c r="DG497" s="58"/>
      <c r="DH497" s="58"/>
      <c r="DI497" s="58"/>
      <c r="DJ497" s="58"/>
      <c r="DK497" s="58"/>
      <c r="DL497" s="58"/>
      <c r="DM497" s="58"/>
      <c r="DN497" s="58"/>
      <c r="DO497" s="58"/>
      <c r="DP497" s="58"/>
      <c r="DQ497" s="58"/>
      <c r="DR497" s="58"/>
      <c r="DS497" s="58"/>
      <c r="DT497" s="58"/>
      <c r="DU497" s="58"/>
      <c r="DV497" s="58"/>
      <c r="DW497" s="58"/>
      <c r="DX497" s="58"/>
      <c r="DY497" s="58"/>
      <c r="DZ497" s="58"/>
      <c r="EA497" s="58"/>
      <c r="EB497" s="58"/>
      <c r="EC497" s="58"/>
      <c r="ED497" s="58"/>
      <c r="EE497" s="58"/>
      <c r="EF497" s="58"/>
      <c r="EG497" s="58"/>
      <c r="EH497" s="58"/>
      <c r="EI497" s="58"/>
      <c r="EJ497" s="58"/>
      <c r="EK497" s="58"/>
      <c r="EL497" s="58"/>
      <c r="EM497" s="58"/>
      <c r="EN497" s="58"/>
      <c r="EO497" s="58"/>
      <c r="EP497" s="58"/>
      <c r="EQ497" s="58"/>
      <c r="ER497" s="58"/>
      <c r="ES497" s="58"/>
      <c r="ET497" s="58"/>
      <c r="EU497" s="58"/>
      <c r="EV497" s="58"/>
      <c r="EW497" s="58"/>
      <c r="EX497" s="58"/>
      <c r="EY497" s="58"/>
      <c r="EZ497" s="58"/>
      <c r="FA497" s="58"/>
      <c r="FB497" s="58"/>
      <c r="FC497" s="58"/>
      <c r="FD497" s="58"/>
      <c r="FE497" s="58"/>
      <c r="FF497" s="58"/>
      <c r="FG497" s="58"/>
      <c r="FH497" s="58"/>
      <c r="FI497" s="58"/>
      <c r="FJ497" s="58"/>
      <c r="FK497" s="58"/>
      <c r="FL497" s="58"/>
      <c r="FM497" s="58"/>
      <c r="FN497" s="58"/>
      <c r="FO497" s="58"/>
      <c r="FP497" s="58"/>
      <c r="FQ497" s="58"/>
      <c r="FR497" s="58"/>
      <c r="FS497" s="58"/>
      <c r="FT497" s="58"/>
      <c r="FU497" s="58"/>
      <c r="FV497" s="58"/>
      <c r="FW497" s="58"/>
      <c r="FX497" s="58"/>
      <c r="FY497" s="58"/>
      <c r="FZ497" s="58"/>
      <c r="GA497" s="58"/>
      <c r="GB497" s="58"/>
      <c r="GC497" s="58"/>
      <c r="GD497" s="58"/>
      <c r="GE497" s="58"/>
      <c r="GF497" s="58"/>
      <c r="GG497" s="58"/>
      <c r="GH497" s="58"/>
      <c r="GI497" s="58"/>
    </row>
    <row r="498" spans="1:191" s="1" customFormat="1" ht="15.75" x14ac:dyDescent="0.25">
      <c r="B498" s="8"/>
      <c r="C498" s="8"/>
      <c r="D498" s="8"/>
      <c r="E498" s="8"/>
      <c r="F498" s="8"/>
      <c r="G498" s="251"/>
      <c r="H498" s="260"/>
      <c r="I498" s="143"/>
      <c r="J498" s="143"/>
      <c r="K498" s="244"/>
      <c r="L498" s="324"/>
      <c r="M498" s="244"/>
      <c r="N498" s="143"/>
      <c r="O498" s="244"/>
      <c r="P498" s="143"/>
      <c r="Q498" s="244"/>
      <c r="R498" s="143"/>
      <c r="S498" s="244"/>
      <c r="T498" s="143"/>
      <c r="U498" s="244"/>
      <c r="V498" s="143"/>
      <c r="W498" s="244"/>
      <c r="X498" s="143"/>
      <c r="Y498" s="244"/>
      <c r="Z498" s="143"/>
      <c r="AA498" s="244"/>
      <c r="AB498" s="143"/>
      <c r="AC498" s="244"/>
      <c r="AD498" s="143"/>
      <c r="AE498" s="244"/>
      <c r="AF498" s="143"/>
      <c r="AG498" s="143"/>
      <c r="AH498" s="143"/>
      <c r="AI498" s="143"/>
      <c r="AJ498" s="143"/>
      <c r="AK498" s="143"/>
      <c r="AL498" s="143"/>
      <c r="AM498" s="143"/>
      <c r="AN498" s="143"/>
      <c r="AO498" s="143"/>
      <c r="AP498" s="143"/>
      <c r="AQ498" s="143"/>
      <c r="AR498" s="143"/>
      <c r="AS498" s="143"/>
      <c r="AT498" s="143"/>
      <c r="AU498" s="143"/>
      <c r="AV498" s="143"/>
      <c r="AW498" s="143"/>
      <c r="AX498" s="143"/>
      <c r="AY498" s="143"/>
      <c r="AZ498" s="143"/>
      <c r="BA498" s="143"/>
      <c r="BB498" s="143"/>
      <c r="BC498" s="143"/>
      <c r="BD498" s="143"/>
      <c r="BE498" s="143"/>
      <c r="BF498" s="143"/>
      <c r="BG498" s="58"/>
      <c r="BH498" s="58"/>
      <c r="BI498" s="58"/>
      <c r="BJ498" s="58"/>
      <c r="BK498" s="58"/>
      <c r="BL498" s="58"/>
      <c r="BM498" s="58"/>
      <c r="BN498" s="58"/>
      <c r="BO498" s="58"/>
      <c r="BP498" s="58"/>
      <c r="BQ498" s="58"/>
      <c r="BR498" s="58"/>
      <c r="BS498" s="58"/>
      <c r="BT498" s="58"/>
      <c r="BU498" s="58"/>
      <c r="BV498" s="58"/>
      <c r="BW498" s="58"/>
      <c r="BX498" s="58"/>
      <c r="BY498" s="58"/>
      <c r="BZ498" s="58"/>
      <c r="CA498" s="58"/>
      <c r="CB498" s="58"/>
      <c r="CC498" s="58"/>
      <c r="CD498" s="58"/>
      <c r="CE498" s="58"/>
      <c r="CF498" s="58"/>
      <c r="CG498" s="58"/>
      <c r="CH498" s="58"/>
      <c r="CI498" s="58"/>
      <c r="CJ498" s="58"/>
      <c r="CK498" s="58"/>
      <c r="CL498" s="58"/>
      <c r="CM498" s="58"/>
      <c r="CN498" s="58"/>
      <c r="CO498" s="58"/>
      <c r="CP498" s="58"/>
      <c r="CQ498" s="58"/>
      <c r="CR498" s="58"/>
      <c r="CS498" s="58"/>
      <c r="CT498" s="58"/>
      <c r="CU498" s="58"/>
      <c r="CV498" s="58"/>
      <c r="CW498" s="58"/>
      <c r="CX498" s="58"/>
      <c r="CY498" s="58"/>
      <c r="CZ498" s="58"/>
      <c r="DA498" s="58"/>
      <c r="DB498" s="58"/>
      <c r="DC498" s="58"/>
      <c r="DD498" s="58"/>
      <c r="DE498" s="58"/>
      <c r="DF498" s="58"/>
      <c r="DG498" s="58"/>
      <c r="DH498" s="58"/>
      <c r="DI498" s="58"/>
      <c r="DJ498" s="58"/>
      <c r="DK498" s="58"/>
      <c r="DL498" s="58"/>
      <c r="DM498" s="58"/>
      <c r="DN498" s="58"/>
      <c r="DO498" s="58"/>
      <c r="DP498" s="58"/>
      <c r="DQ498" s="58"/>
      <c r="DR498" s="58"/>
      <c r="DS498" s="58"/>
      <c r="DT498" s="58"/>
      <c r="DU498" s="58"/>
      <c r="DV498" s="58"/>
      <c r="DW498" s="58"/>
      <c r="DX498" s="58"/>
      <c r="DY498" s="58"/>
      <c r="DZ498" s="58"/>
      <c r="EA498" s="58"/>
      <c r="EB498" s="58"/>
      <c r="EC498" s="58"/>
      <c r="ED498" s="58"/>
      <c r="EE498" s="58"/>
      <c r="EF498" s="58"/>
      <c r="EG498" s="58"/>
      <c r="EH498" s="58"/>
      <c r="EI498" s="58"/>
      <c r="EJ498" s="58"/>
      <c r="EK498" s="58"/>
      <c r="EL498" s="58"/>
      <c r="EM498" s="58"/>
      <c r="EN498" s="58"/>
      <c r="EO498" s="58"/>
      <c r="EP498" s="58"/>
      <c r="EQ498" s="58"/>
      <c r="ER498" s="58"/>
      <c r="ES498" s="58"/>
      <c r="ET498" s="58"/>
      <c r="EU498" s="58"/>
      <c r="EV498" s="58"/>
      <c r="EW498" s="58"/>
      <c r="EX498" s="58"/>
      <c r="EY498" s="58"/>
      <c r="EZ498" s="58"/>
      <c r="FA498" s="58"/>
      <c r="FB498" s="58"/>
      <c r="FC498" s="58"/>
      <c r="FD498" s="58"/>
      <c r="FE498" s="58"/>
      <c r="FF498" s="58"/>
      <c r="FG498" s="58"/>
      <c r="FH498" s="58"/>
      <c r="FI498" s="58"/>
      <c r="FJ498" s="58"/>
      <c r="FK498" s="58"/>
      <c r="FL498" s="58"/>
      <c r="FM498" s="58"/>
      <c r="FN498" s="58"/>
      <c r="FO498" s="58"/>
      <c r="FP498" s="58"/>
      <c r="FQ498" s="58"/>
      <c r="FR498" s="58"/>
      <c r="FS498" s="58"/>
      <c r="FT498" s="58"/>
      <c r="FU498" s="58"/>
      <c r="FV498" s="58"/>
      <c r="FW498" s="58"/>
      <c r="FX498" s="58"/>
      <c r="FY498" s="58"/>
      <c r="FZ498" s="58"/>
      <c r="GA498" s="58"/>
      <c r="GB498" s="58"/>
      <c r="GC498" s="58"/>
      <c r="GD498" s="58"/>
      <c r="GE498" s="58"/>
      <c r="GF498" s="58"/>
      <c r="GG498" s="58"/>
      <c r="GH498" s="58"/>
      <c r="GI498" s="58"/>
    </row>
    <row r="499" spans="1:191" s="1" customFormat="1" ht="15.75" x14ac:dyDescent="0.25">
      <c r="A499" s="247"/>
      <c r="B499" s="8"/>
      <c r="C499" s="8"/>
      <c r="D499" s="8"/>
      <c r="E499" s="249"/>
      <c r="F499" s="8"/>
      <c r="G499" s="248"/>
      <c r="H499" s="260"/>
      <c r="I499" s="143"/>
      <c r="J499" s="143"/>
      <c r="K499" s="244"/>
      <c r="L499" s="324"/>
      <c r="M499" s="244"/>
      <c r="N499" s="143"/>
      <c r="O499" s="244"/>
      <c r="P499" s="143"/>
      <c r="Q499" s="244"/>
      <c r="R499" s="143"/>
      <c r="S499" s="244"/>
      <c r="T499" s="143"/>
      <c r="U499" s="244"/>
      <c r="V499" s="143"/>
      <c r="W499" s="244"/>
      <c r="X499" s="143"/>
      <c r="Y499" s="244"/>
      <c r="Z499" s="143"/>
      <c r="AA499" s="244"/>
      <c r="AB499" s="143"/>
      <c r="AC499" s="244"/>
      <c r="AD499" s="143"/>
      <c r="AE499" s="244"/>
      <c r="AF499" s="143"/>
      <c r="AG499" s="143"/>
      <c r="AH499" s="143"/>
      <c r="AI499" s="143"/>
      <c r="AJ499" s="143"/>
      <c r="AK499" s="143"/>
      <c r="AL499" s="143"/>
      <c r="AM499" s="143"/>
      <c r="AN499" s="143"/>
      <c r="AO499" s="143"/>
      <c r="AP499" s="143"/>
      <c r="AQ499" s="143"/>
      <c r="AR499" s="143"/>
      <c r="AS499" s="143"/>
      <c r="AT499" s="143"/>
      <c r="AU499" s="143"/>
      <c r="AV499" s="143"/>
      <c r="AW499" s="143"/>
      <c r="AX499" s="143"/>
      <c r="AY499" s="143"/>
      <c r="AZ499" s="143"/>
      <c r="BA499" s="143"/>
      <c r="BB499" s="143"/>
      <c r="BC499" s="143"/>
      <c r="BD499" s="143"/>
      <c r="BE499" s="143"/>
      <c r="BF499" s="143"/>
      <c r="BG499" s="58"/>
      <c r="BH499" s="58"/>
      <c r="BI499" s="58"/>
      <c r="BJ499" s="58"/>
      <c r="BK499" s="58"/>
      <c r="BL499" s="58"/>
      <c r="BM499" s="58"/>
      <c r="BN499" s="58"/>
      <c r="BO499" s="58"/>
      <c r="BP499" s="58"/>
      <c r="BQ499" s="58"/>
      <c r="BR499" s="58"/>
      <c r="BS499" s="58"/>
      <c r="BT499" s="58"/>
      <c r="BU499" s="58"/>
      <c r="BV499" s="58"/>
      <c r="BW499" s="58"/>
      <c r="BX499" s="58"/>
      <c r="BY499" s="58"/>
      <c r="BZ499" s="58"/>
      <c r="CA499" s="58"/>
      <c r="CB499" s="58"/>
      <c r="CC499" s="58"/>
      <c r="CD499" s="58"/>
      <c r="CE499" s="58"/>
      <c r="CF499" s="58"/>
      <c r="CG499" s="58"/>
      <c r="CH499" s="58"/>
      <c r="CI499" s="58"/>
      <c r="CJ499" s="58"/>
      <c r="CK499" s="58"/>
      <c r="CL499" s="58"/>
      <c r="CM499" s="58"/>
      <c r="CN499" s="58"/>
      <c r="CO499" s="58"/>
      <c r="CP499" s="58"/>
      <c r="CQ499" s="58"/>
      <c r="CR499" s="58"/>
      <c r="CS499" s="58"/>
      <c r="CT499" s="58"/>
      <c r="CU499" s="58"/>
      <c r="CV499" s="58"/>
      <c r="CW499" s="58"/>
      <c r="CX499" s="58"/>
      <c r="CY499" s="58"/>
      <c r="CZ499" s="58"/>
      <c r="DA499" s="58"/>
      <c r="DB499" s="58"/>
      <c r="DC499" s="58"/>
      <c r="DD499" s="58"/>
      <c r="DE499" s="58"/>
      <c r="DF499" s="58"/>
      <c r="DG499" s="58"/>
      <c r="DH499" s="58"/>
      <c r="DI499" s="58"/>
      <c r="DJ499" s="58"/>
      <c r="DK499" s="58"/>
      <c r="DL499" s="58"/>
      <c r="DM499" s="58"/>
      <c r="DN499" s="58"/>
      <c r="DO499" s="58"/>
      <c r="DP499" s="58"/>
      <c r="DQ499" s="58"/>
      <c r="DR499" s="58"/>
      <c r="DS499" s="58"/>
      <c r="DT499" s="58"/>
      <c r="DU499" s="58"/>
      <c r="DV499" s="58"/>
      <c r="DW499" s="58"/>
      <c r="DX499" s="58"/>
      <c r="DY499" s="58"/>
      <c r="DZ499" s="58"/>
      <c r="EA499" s="58"/>
      <c r="EB499" s="58"/>
      <c r="EC499" s="58"/>
      <c r="ED499" s="58"/>
      <c r="EE499" s="58"/>
      <c r="EF499" s="58"/>
      <c r="EG499" s="58"/>
      <c r="EH499" s="58"/>
      <c r="EI499" s="58"/>
      <c r="EJ499" s="58"/>
      <c r="EK499" s="58"/>
      <c r="EL499" s="58"/>
      <c r="EM499" s="58"/>
      <c r="EN499" s="58"/>
      <c r="EO499" s="58"/>
      <c r="EP499" s="58"/>
      <c r="EQ499" s="58"/>
      <c r="ER499" s="58"/>
      <c r="ES499" s="58"/>
      <c r="ET499" s="58"/>
      <c r="EU499" s="58"/>
      <c r="EV499" s="58"/>
      <c r="EW499" s="58"/>
      <c r="EX499" s="58"/>
      <c r="EY499" s="58"/>
      <c r="EZ499" s="58"/>
      <c r="FA499" s="58"/>
      <c r="FB499" s="58"/>
      <c r="FC499" s="58"/>
      <c r="FD499" s="58"/>
      <c r="FE499" s="58"/>
      <c r="FF499" s="58"/>
      <c r="FG499" s="58"/>
      <c r="FH499" s="58"/>
      <c r="FI499" s="58"/>
      <c r="FJ499" s="58"/>
      <c r="FK499" s="58"/>
      <c r="FL499" s="58"/>
      <c r="FM499" s="58"/>
      <c r="FN499" s="58"/>
      <c r="FO499" s="58"/>
      <c r="FP499" s="58"/>
      <c r="FQ499" s="58"/>
      <c r="FR499" s="58"/>
      <c r="FS499" s="58"/>
      <c r="FT499" s="58"/>
      <c r="FU499" s="58"/>
      <c r="FV499" s="58"/>
      <c r="FW499" s="58"/>
      <c r="FX499" s="58"/>
      <c r="FY499" s="58"/>
      <c r="FZ499" s="58"/>
      <c r="GA499" s="58"/>
      <c r="GB499" s="58"/>
      <c r="GC499" s="58"/>
      <c r="GD499" s="58"/>
      <c r="GE499" s="58"/>
      <c r="GF499" s="58"/>
      <c r="GG499" s="58"/>
      <c r="GH499" s="58"/>
      <c r="GI499" s="58"/>
    </row>
    <row r="500" spans="1:191" s="1" customFormat="1" ht="15.75" x14ac:dyDescent="0.25">
      <c r="B500" s="8"/>
      <c r="C500" s="8"/>
      <c r="D500" s="8"/>
      <c r="E500" s="249"/>
      <c r="F500" s="249"/>
      <c r="G500" s="248"/>
      <c r="H500" s="260"/>
      <c r="I500" s="143"/>
      <c r="J500" s="143"/>
      <c r="K500" s="244"/>
      <c r="L500" s="324"/>
      <c r="M500" s="244"/>
      <c r="N500" s="143"/>
      <c r="O500" s="244"/>
      <c r="P500" s="143"/>
      <c r="Q500" s="244"/>
      <c r="R500" s="143"/>
      <c r="S500" s="244"/>
      <c r="T500" s="143"/>
      <c r="U500" s="244"/>
      <c r="V500" s="143"/>
      <c r="W500" s="244"/>
      <c r="X500" s="143"/>
      <c r="Y500" s="244"/>
      <c r="Z500" s="143"/>
      <c r="AA500" s="244"/>
      <c r="AB500" s="143"/>
      <c r="AC500" s="244"/>
      <c r="AD500" s="143"/>
      <c r="AE500" s="244"/>
      <c r="AF500" s="143"/>
      <c r="AG500" s="143"/>
      <c r="AH500" s="143"/>
      <c r="AI500" s="143"/>
      <c r="AJ500" s="143"/>
      <c r="AK500" s="143"/>
      <c r="AL500" s="143"/>
      <c r="AM500" s="143"/>
      <c r="AN500" s="143"/>
      <c r="AO500" s="143"/>
      <c r="AP500" s="143"/>
      <c r="AQ500" s="143"/>
      <c r="AR500" s="143"/>
      <c r="AS500" s="143"/>
      <c r="AT500" s="143"/>
      <c r="AU500" s="143"/>
      <c r="AV500" s="143"/>
      <c r="AW500" s="143"/>
      <c r="AX500" s="143"/>
      <c r="AY500" s="143"/>
      <c r="AZ500" s="143"/>
      <c r="BA500" s="143"/>
      <c r="BB500" s="143"/>
      <c r="BC500" s="143"/>
      <c r="BD500" s="143"/>
      <c r="BE500" s="143"/>
      <c r="BF500" s="143"/>
      <c r="BG500" s="58"/>
      <c r="BH500" s="58"/>
      <c r="BI500" s="58"/>
      <c r="BJ500" s="58"/>
      <c r="BK500" s="58"/>
      <c r="BL500" s="58"/>
      <c r="BM500" s="58"/>
      <c r="BN500" s="58"/>
      <c r="BO500" s="58"/>
      <c r="BP500" s="58"/>
      <c r="BQ500" s="58"/>
      <c r="BR500" s="58"/>
      <c r="BS500" s="58"/>
      <c r="BT500" s="58"/>
      <c r="BU500" s="58"/>
      <c r="BV500" s="58"/>
      <c r="BW500" s="58"/>
      <c r="BX500" s="58"/>
      <c r="BY500" s="58"/>
      <c r="BZ500" s="58"/>
      <c r="CA500" s="58"/>
      <c r="CB500" s="58"/>
      <c r="CC500" s="58"/>
      <c r="CD500" s="58"/>
      <c r="CE500" s="58"/>
      <c r="CF500" s="58"/>
      <c r="CG500" s="58"/>
      <c r="CH500" s="58"/>
      <c r="CI500" s="58"/>
      <c r="CJ500" s="58"/>
      <c r="CK500" s="58"/>
      <c r="CL500" s="58"/>
      <c r="CM500" s="58"/>
      <c r="CN500" s="58"/>
      <c r="CO500" s="58"/>
      <c r="CP500" s="58"/>
      <c r="CQ500" s="58"/>
      <c r="CR500" s="58"/>
      <c r="CS500" s="58"/>
      <c r="CT500" s="58"/>
      <c r="CU500" s="58"/>
      <c r="CV500" s="58"/>
      <c r="CW500" s="58"/>
      <c r="CX500" s="58"/>
      <c r="CY500" s="58"/>
      <c r="CZ500" s="58"/>
      <c r="DA500" s="58"/>
      <c r="DB500" s="58"/>
      <c r="DC500" s="58"/>
      <c r="DD500" s="58"/>
      <c r="DE500" s="58"/>
      <c r="DF500" s="58"/>
      <c r="DG500" s="58"/>
      <c r="DH500" s="58"/>
      <c r="DI500" s="58"/>
      <c r="DJ500" s="58"/>
      <c r="DK500" s="58"/>
      <c r="DL500" s="58"/>
      <c r="DM500" s="58"/>
      <c r="DN500" s="58"/>
      <c r="DO500" s="58"/>
      <c r="DP500" s="58"/>
      <c r="DQ500" s="58"/>
      <c r="DR500" s="58"/>
      <c r="DS500" s="58"/>
      <c r="DT500" s="58"/>
      <c r="DU500" s="58"/>
      <c r="DV500" s="58"/>
      <c r="DW500" s="58"/>
      <c r="DX500" s="58"/>
      <c r="DY500" s="58"/>
      <c r="DZ500" s="58"/>
      <c r="EA500" s="58"/>
      <c r="EB500" s="58"/>
      <c r="EC500" s="58"/>
      <c r="ED500" s="58"/>
      <c r="EE500" s="58"/>
      <c r="EF500" s="58"/>
      <c r="EG500" s="58"/>
      <c r="EH500" s="58"/>
      <c r="EI500" s="58"/>
      <c r="EJ500" s="58"/>
      <c r="EK500" s="58"/>
      <c r="EL500" s="58"/>
      <c r="EM500" s="58"/>
      <c r="EN500" s="58"/>
      <c r="EO500" s="58"/>
      <c r="EP500" s="58"/>
      <c r="EQ500" s="58"/>
      <c r="ER500" s="58"/>
      <c r="ES500" s="58"/>
      <c r="ET500" s="58"/>
      <c r="EU500" s="58"/>
      <c r="EV500" s="58"/>
      <c r="EW500" s="58"/>
      <c r="EX500" s="58"/>
      <c r="EY500" s="58"/>
      <c r="EZ500" s="58"/>
      <c r="FA500" s="58"/>
      <c r="FB500" s="58"/>
      <c r="FC500" s="58"/>
      <c r="FD500" s="58"/>
      <c r="FE500" s="58"/>
      <c r="FF500" s="58"/>
      <c r="FG500" s="58"/>
      <c r="FH500" s="58"/>
      <c r="FI500" s="58"/>
      <c r="FJ500" s="58"/>
      <c r="FK500" s="58"/>
      <c r="FL500" s="58"/>
      <c r="FM500" s="58"/>
      <c r="FN500" s="58"/>
      <c r="FO500" s="58"/>
      <c r="FP500" s="58"/>
      <c r="FQ500" s="58"/>
      <c r="FR500" s="58"/>
      <c r="FS500" s="58"/>
      <c r="FT500" s="58"/>
      <c r="FU500" s="58"/>
      <c r="FV500" s="58"/>
      <c r="FW500" s="58"/>
      <c r="FX500" s="58"/>
      <c r="FY500" s="58"/>
      <c r="FZ500" s="58"/>
      <c r="GA500" s="58"/>
      <c r="GB500" s="58"/>
      <c r="GC500" s="58"/>
      <c r="GD500" s="58"/>
      <c r="GE500" s="58"/>
      <c r="GF500" s="58"/>
      <c r="GG500" s="58"/>
      <c r="GH500" s="58"/>
      <c r="GI500" s="58"/>
    </row>
    <row r="501" spans="1:191" s="1" customFormat="1" ht="15.75" x14ac:dyDescent="0.25">
      <c r="B501" s="8"/>
      <c r="C501" s="8"/>
      <c r="D501" s="8"/>
      <c r="E501" s="249"/>
      <c r="F501" s="249"/>
      <c r="G501" s="248"/>
      <c r="H501" s="260"/>
      <c r="I501" s="143"/>
      <c r="J501" s="143"/>
      <c r="K501" s="244"/>
      <c r="L501" s="324"/>
      <c r="M501" s="244"/>
      <c r="N501" s="143"/>
      <c r="O501" s="244"/>
      <c r="P501" s="143"/>
      <c r="Q501" s="244"/>
      <c r="R501" s="143"/>
      <c r="S501" s="244"/>
      <c r="T501" s="143"/>
      <c r="U501" s="244"/>
      <c r="V501" s="143"/>
      <c r="W501" s="244"/>
      <c r="X501" s="143"/>
      <c r="Y501" s="244"/>
      <c r="Z501" s="143"/>
      <c r="AA501" s="244"/>
      <c r="AB501" s="143"/>
      <c r="AC501" s="244"/>
      <c r="AD501" s="143"/>
      <c r="AE501" s="244"/>
      <c r="AF501" s="143"/>
      <c r="AG501" s="143"/>
      <c r="AH501" s="143"/>
      <c r="AI501" s="143"/>
      <c r="AJ501" s="143"/>
      <c r="AK501" s="143"/>
      <c r="AL501" s="143"/>
      <c r="AM501" s="143"/>
      <c r="AN501" s="143"/>
      <c r="AO501" s="143"/>
      <c r="AP501" s="143"/>
      <c r="AQ501" s="143"/>
      <c r="AR501" s="143"/>
      <c r="AS501" s="143"/>
      <c r="AT501" s="143"/>
      <c r="AU501" s="143"/>
      <c r="AV501" s="143"/>
      <c r="AW501" s="143"/>
      <c r="AX501" s="143"/>
      <c r="AY501" s="143"/>
      <c r="AZ501" s="143"/>
      <c r="BA501" s="143"/>
      <c r="BB501" s="143"/>
      <c r="BC501" s="143"/>
      <c r="BD501" s="143"/>
      <c r="BE501" s="143"/>
      <c r="BF501" s="143"/>
      <c r="BG501" s="58"/>
      <c r="BH501" s="58"/>
      <c r="BI501" s="58"/>
      <c r="BJ501" s="58"/>
      <c r="BK501" s="58"/>
      <c r="BL501" s="58"/>
      <c r="BM501" s="58"/>
      <c r="BN501" s="58"/>
      <c r="BO501" s="58"/>
      <c r="BP501" s="58"/>
      <c r="BQ501" s="58"/>
      <c r="BR501" s="58"/>
      <c r="BS501" s="58"/>
      <c r="BT501" s="58"/>
      <c r="BU501" s="58"/>
      <c r="BV501" s="58"/>
      <c r="BW501" s="58"/>
      <c r="BX501" s="58"/>
      <c r="BY501" s="58"/>
      <c r="BZ501" s="58"/>
      <c r="CA501" s="58"/>
      <c r="CB501" s="58"/>
      <c r="CC501" s="58"/>
      <c r="CD501" s="58"/>
      <c r="CE501" s="58"/>
      <c r="CF501" s="58"/>
      <c r="CG501" s="58"/>
      <c r="CH501" s="58"/>
      <c r="CI501" s="58"/>
      <c r="CJ501" s="58"/>
      <c r="CK501" s="58"/>
      <c r="CL501" s="58"/>
      <c r="CM501" s="58"/>
      <c r="CN501" s="58"/>
      <c r="CO501" s="58"/>
      <c r="CP501" s="58"/>
      <c r="CQ501" s="58"/>
      <c r="CR501" s="58"/>
      <c r="CS501" s="58"/>
      <c r="CT501" s="58"/>
      <c r="CU501" s="58"/>
      <c r="CV501" s="58"/>
      <c r="CW501" s="58"/>
      <c r="CX501" s="58"/>
      <c r="CY501" s="58"/>
      <c r="CZ501" s="58"/>
      <c r="DA501" s="58"/>
      <c r="DB501" s="58"/>
      <c r="DC501" s="58"/>
      <c r="DD501" s="58"/>
      <c r="DE501" s="58"/>
      <c r="DF501" s="58"/>
      <c r="DG501" s="58"/>
      <c r="DH501" s="58"/>
      <c r="DI501" s="58"/>
      <c r="DJ501" s="58"/>
      <c r="DK501" s="58"/>
      <c r="DL501" s="58"/>
      <c r="DM501" s="58"/>
      <c r="DN501" s="58"/>
      <c r="DO501" s="58"/>
      <c r="DP501" s="58"/>
      <c r="DQ501" s="58"/>
      <c r="DR501" s="58"/>
      <c r="DS501" s="58"/>
      <c r="DT501" s="58"/>
      <c r="DU501" s="58"/>
      <c r="DV501" s="58"/>
      <c r="DW501" s="58"/>
      <c r="DX501" s="58"/>
      <c r="DY501" s="58"/>
      <c r="DZ501" s="58"/>
      <c r="EA501" s="58"/>
      <c r="EB501" s="58"/>
      <c r="EC501" s="58"/>
      <c r="ED501" s="58"/>
      <c r="EE501" s="58"/>
      <c r="EF501" s="58"/>
      <c r="EG501" s="58"/>
      <c r="EH501" s="58"/>
      <c r="EI501" s="58"/>
      <c r="EJ501" s="58"/>
      <c r="EK501" s="58"/>
      <c r="EL501" s="58"/>
      <c r="EM501" s="58"/>
      <c r="EN501" s="58"/>
      <c r="EO501" s="58"/>
      <c r="EP501" s="58"/>
      <c r="EQ501" s="58"/>
      <c r="ER501" s="58"/>
      <c r="ES501" s="58"/>
      <c r="ET501" s="58"/>
      <c r="EU501" s="58"/>
      <c r="EV501" s="58"/>
      <c r="EW501" s="58"/>
      <c r="EX501" s="58"/>
      <c r="EY501" s="58"/>
      <c r="EZ501" s="58"/>
      <c r="FA501" s="58"/>
      <c r="FB501" s="58"/>
      <c r="FC501" s="58"/>
      <c r="FD501" s="58"/>
      <c r="FE501" s="58"/>
      <c r="FF501" s="58"/>
      <c r="FG501" s="58"/>
      <c r="FH501" s="58"/>
      <c r="FI501" s="58"/>
      <c r="FJ501" s="58"/>
      <c r="FK501" s="58"/>
      <c r="FL501" s="58"/>
      <c r="FM501" s="58"/>
      <c r="FN501" s="58"/>
      <c r="FO501" s="58"/>
      <c r="FP501" s="58"/>
      <c r="FQ501" s="58"/>
      <c r="FR501" s="58"/>
      <c r="FS501" s="58"/>
      <c r="FT501" s="58"/>
      <c r="FU501" s="58"/>
      <c r="FV501" s="58"/>
      <c r="FW501" s="58"/>
      <c r="FX501" s="58"/>
      <c r="FY501" s="58"/>
      <c r="FZ501" s="58"/>
      <c r="GA501" s="58"/>
      <c r="GB501" s="58"/>
      <c r="GC501" s="58"/>
      <c r="GD501" s="58"/>
      <c r="GE501" s="58"/>
      <c r="GF501" s="58"/>
      <c r="GG501" s="58"/>
      <c r="GH501" s="58"/>
      <c r="GI501" s="58"/>
    </row>
    <row r="502" spans="1:191" s="1" customFormat="1" ht="15.75" x14ac:dyDescent="0.25">
      <c r="B502" s="8"/>
      <c r="C502" s="8"/>
      <c r="D502" s="8"/>
      <c r="E502" s="8"/>
      <c r="F502" s="250"/>
      <c r="G502" s="221"/>
      <c r="H502" s="260"/>
      <c r="I502" s="143"/>
      <c r="J502" s="143"/>
      <c r="K502" s="244"/>
      <c r="L502" s="324"/>
      <c r="M502" s="244"/>
      <c r="N502" s="143"/>
      <c r="O502" s="244"/>
      <c r="P502" s="143"/>
      <c r="Q502" s="244"/>
      <c r="R502" s="143"/>
      <c r="S502" s="244"/>
      <c r="T502" s="143"/>
      <c r="U502" s="244"/>
      <c r="V502" s="143"/>
      <c r="W502" s="244"/>
      <c r="X502" s="143"/>
      <c r="Y502" s="244"/>
      <c r="Z502" s="143"/>
      <c r="AA502" s="244"/>
      <c r="AB502" s="143"/>
      <c r="AC502" s="244"/>
      <c r="AD502" s="143"/>
      <c r="AE502" s="244"/>
      <c r="AF502" s="143"/>
      <c r="AG502" s="143"/>
      <c r="AH502" s="143"/>
      <c r="AI502" s="143"/>
      <c r="AJ502" s="143"/>
      <c r="AK502" s="143"/>
      <c r="AL502" s="143"/>
      <c r="AM502" s="143"/>
      <c r="AN502" s="143"/>
      <c r="AO502" s="143"/>
      <c r="AP502" s="143"/>
      <c r="AQ502" s="143"/>
      <c r="AR502" s="143"/>
      <c r="AS502" s="143"/>
      <c r="AT502" s="143"/>
      <c r="AU502" s="143"/>
      <c r="AV502" s="143"/>
      <c r="AW502" s="143"/>
      <c r="AX502" s="143"/>
      <c r="AY502" s="143"/>
      <c r="AZ502" s="143"/>
      <c r="BA502" s="143"/>
      <c r="BB502" s="143"/>
      <c r="BC502" s="143"/>
      <c r="BD502" s="143"/>
      <c r="BE502" s="143"/>
      <c r="BF502" s="143"/>
      <c r="BG502" s="58"/>
      <c r="BH502" s="58"/>
      <c r="BI502" s="58"/>
      <c r="BJ502" s="58"/>
      <c r="BK502" s="58"/>
      <c r="BL502" s="58"/>
      <c r="BM502" s="58"/>
      <c r="BN502" s="58"/>
      <c r="BO502" s="58"/>
      <c r="BP502" s="58"/>
      <c r="BQ502" s="58"/>
      <c r="BR502" s="58"/>
      <c r="BS502" s="58"/>
      <c r="BT502" s="58"/>
      <c r="BU502" s="58"/>
      <c r="BV502" s="58"/>
      <c r="BW502" s="58"/>
      <c r="BX502" s="58"/>
      <c r="BY502" s="58"/>
      <c r="BZ502" s="58"/>
      <c r="CA502" s="58"/>
      <c r="CB502" s="58"/>
      <c r="CC502" s="58"/>
      <c r="CD502" s="58"/>
      <c r="CE502" s="58"/>
      <c r="CF502" s="58"/>
      <c r="CG502" s="58"/>
      <c r="CH502" s="58"/>
      <c r="CI502" s="58"/>
      <c r="CJ502" s="58"/>
      <c r="CK502" s="58"/>
      <c r="CL502" s="58"/>
      <c r="CM502" s="58"/>
      <c r="CN502" s="58"/>
      <c r="CO502" s="58"/>
      <c r="CP502" s="58"/>
      <c r="CQ502" s="58"/>
      <c r="CR502" s="58"/>
      <c r="CS502" s="58"/>
      <c r="CT502" s="58"/>
      <c r="CU502" s="58"/>
      <c r="CV502" s="58"/>
      <c r="CW502" s="58"/>
      <c r="CX502" s="58"/>
      <c r="CY502" s="58"/>
      <c r="CZ502" s="58"/>
      <c r="DA502" s="58"/>
      <c r="DB502" s="58"/>
      <c r="DC502" s="58"/>
      <c r="DD502" s="58"/>
      <c r="DE502" s="58"/>
      <c r="DF502" s="58"/>
      <c r="DG502" s="58"/>
      <c r="DH502" s="58"/>
      <c r="DI502" s="58"/>
      <c r="DJ502" s="58"/>
      <c r="DK502" s="58"/>
      <c r="DL502" s="58"/>
      <c r="DM502" s="58"/>
      <c r="DN502" s="58"/>
      <c r="DO502" s="58"/>
      <c r="DP502" s="58"/>
      <c r="DQ502" s="58"/>
      <c r="DR502" s="58"/>
      <c r="DS502" s="58"/>
      <c r="DT502" s="58"/>
      <c r="DU502" s="58"/>
      <c r="DV502" s="58"/>
      <c r="DW502" s="58"/>
      <c r="DX502" s="58"/>
      <c r="DY502" s="58"/>
      <c r="DZ502" s="58"/>
      <c r="EA502" s="58"/>
      <c r="EB502" s="58"/>
      <c r="EC502" s="58"/>
      <c r="ED502" s="58"/>
      <c r="EE502" s="58"/>
      <c r="EF502" s="58"/>
      <c r="EG502" s="58"/>
      <c r="EH502" s="58"/>
      <c r="EI502" s="58"/>
      <c r="EJ502" s="58"/>
      <c r="EK502" s="58"/>
      <c r="EL502" s="58"/>
      <c r="EM502" s="58"/>
      <c r="EN502" s="58"/>
      <c r="EO502" s="58"/>
      <c r="EP502" s="58"/>
      <c r="EQ502" s="58"/>
      <c r="ER502" s="58"/>
      <c r="ES502" s="58"/>
      <c r="ET502" s="58"/>
      <c r="EU502" s="58"/>
      <c r="EV502" s="58"/>
      <c r="EW502" s="58"/>
      <c r="EX502" s="58"/>
      <c r="EY502" s="58"/>
      <c r="EZ502" s="58"/>
      <c r="FA502" s="58"/>
      <c r="FB502" s="58"/>
      <c r="FC502" s="58"/>
      <c r="FD502" s="58"/>
      <c r="FE502" s="58"/>
      <c r="FF502" s="58"/>
      <c r="FG502" s="58"/>
      <c r="FH502" s="58"/>
      <c r="FI502" s="58"/>
      <c r="FJ502" s="58"/>
      <c r="FK502" s="58"/>
      <c r="FL502" s="58"/>
      <c r="FM502" s="58"/>
      <c r="FN502" s="58"/>
      <c r="FO502" s="58"/>
      <c r="FP502" s="58"/>
      <c r="FQ502" s="58"/>
      <c r="FR502" s="58"/>
      <c r="FS502" s="58"/>
      <c r="FT502" s="58"/>
      <c r="FU502" s="58"/>
      <c r="FV502" s="58"/>
      <c r="FW502" s="58"/>
      <c r="FX502" s="58"/>
      <c r="FY502" s="58"/>
      <c r="FZ502" s="58"/>
      <c r="GA502" s="58"/>
      <c r="GB502" s="58"/>
      <c r="GC502" s="58"/>
      <c r="GD502" s="58"/>
      <c r="GE502" s="58"/>
      <c r="GF502" s="58"/>
      <c r="GG502" s="58"/>
      <c r="GH502" s="58"/>
      <c r="GI502" s="58"/>
    </row>
    <row r="503" spans="1:191" s="1" customFormat="1" ht="15.75" x14ac:dyDescent="0.25">
      <c r="B503" s="8"/>
      <c r="C503" s="8"/>
      <c r="D503" s="8"/>
      <c r="E503" s="8"/>
      <c r="F503" s="250"/>
      <c r="G503" s="221"/>
      <c r="H503" s="260"/>
      <c r="I503" s="143"/>
      <c r="J503" s="143"/>
      <c r="K503" s="244"/>
      <c r="L503" s="324"/>
      <c r="M503" s="244"/>
      <c r="N503" s="143"/>
      <c r="O503" s="244"/>
      <c r="P503" s="143"/>
      <c r="Q503" s="244"/>
      <c r="R503" s="143"/>
      <c r="S503" s="244"/>
      <c r="T503" s="143"/>
      <c r="U503" s="244"/>
      <c r="V503" s="143"/>
      <c r="W503" s="244"/>
      <c r="X503" s="143"/>
      <c r="Y503" s="244"/>
      <c r="Z503" s="143"/>
      <c r="AA503" s="244"/>
      <c r="AB503" s="143"/>
      <c r="AC503" s="244"/>
      <c r="AD503" s="143"/>
      <c r="AE503" s="244"/>
      <c r="AF503" s="143"/>
      <c r="AG503" s="143"/>
      <c r="AH503" s="143"/>
      <c r="AI503" s="143"/>
      <c r="AJ503" s="143"/>
      <c r="AK503" s="143"/>
      <c r="AL503" s="143"/>
      <c r="AM503" s="143"/>
      <c r="AN503" s="143"/>
      <c r="AO503" s="143"/>
      <c r="AP503" s="143"/>
      <c r="AQ503" s="143"/>
      <c r="AR503" s="143"/>
      <c r="AS503" s="143"/>
      <c r="AT503" s="143"/>
      <c r="AU503" s="143"/>
      <c r="AV503" s="143"/>
      <c r="AW503" s="143"/>
      <c r="AX503" s="143"/>
      <c r="AY503" s="143"/>
      <c r="AZ503" s="143"/>
      <c r="BA503" s="143"/>
      <c r="BB503" s="143"/>
      <c r="BC503" s="143"/>
      <c r="BD503" s="143"/>
      <c r="BE503" s="143"/>
      <c r="BF503" s="143"/>
      <c r="BG503" s="58"/>
      <c r="BH503" s="58"/>
      <c r="BI503" s="58"/>
      <c r="BJ503" s="58"/>
      <c r="BK503" s="58"/>
      <c r="BL503" s="58"/>
      <c r="BM503" s="58"/>
      <c r="BN503" s="58"/>
      <c r="BO503" s="58"/>
      <c r="BP503" s="58"/>
      <c r="BQ503" s="58"/>
      <c r="BR503" s="58"/>
      <c r="BS503" s="58"/>
      <c r="BT503" s="58"/>
      <c r="BU503" s="58"/>
      <c r="BV503" s="58"/>
      <c r="BW503" s="58"/>
      <c r="BX503" s="58"/>
      <c r="BY503" s="58"/>
      <c r="BZ503" s="58"/>
      <c r="CA503" s="58"/>
      <c r="CB503" s="58"/>
      <c r="CC503" s="58"/>
      <c r="CD503" s="58"/>
      <c r="CE503" s="58"/>
      <c r="CF503" s="58"/>
      <c r="CG503" s="58"/>
      <c r="CH503" s="58"/>
      <c r="CI503" s="58"/>
      <c r="CJ503" s="58"/>
      <c r="CK503" s="58"/>
      <c r="CL503" s="58"/>
      <c r="CM503" s="58"/>
      <c r="CN503" s="58"/>
      <c r="CO503" s="58"/>
      <c r="CP503" s="58"/>
      <c r="CQ503" s="58"/>
      <c r="CR503" s="58"/>
      <c r="CS503" s="58"/>
      <c r="CT503" s="58"/>
      <c r="CU503" s="58"/>
      <c r="CV503" s="58"/>
      <c r="CW503" s="58"/>
      <c r="CX503" s="58"/>
      <c r="CY503" s="58"/>
      <c r="CZ503" s="58"/>
      <c r="DA503" s="58"/>
      <c r="DB503" s="58"/>
      <c r="DC503" s="58"/>
      <c r="DD503" s="58"/>
      <c r="DE503" s="58"/>
      <c r="DF503" s="58"/>
      <c r="DG503" s="58"/>
      <c r="DH503" s="58"/>
      <c r="DI503" s="58"/>
      <c r="DJ503" s="58"/>
      <c r="DK503" s="58"/>
      <c r="DL503" s="58"/>
      <c r="DM503" s="58"/>
      <c r="DN503" s="58"/>
      <c r="DO503" s="58"/>
      <c r="DP503" s="58"/>
      <c r="DQ503" s="58"/>
      <c r="DR503" s="58"/>
      <c r="DS503" s="58"/>
      <c r="DT503" s="58"/>
      <c r="DU503" s="58"/>
      <c r="DV503" s="58"/>
      <c r="DW503" s="58"/>
      <c r="DX503" s="58"/>
      <c r="DY503" s="58"/>
      <c r="DZ503" s="58"/>
      <c r="EA503" s="58"/>
      <c r="EB503" s="58"/>
      <c r="EC503" s="58"/>
      <c r="ED503" s="58"/>
      <c r="EE503" s="58"/>
      <c r="EF503" s="58"/>
      <c r="EG503" s="58"/>
      <c r="EH503" s="58"/>
      <c r="EI503" s="58"/>
      <c r="EJ503" s="58"/>
      <c r="EK503" s="58"/>
      <c r="EL503" s="58"/>
      <c r="EM503" s="58"/>
      <c r="EN503" s="58"/>
      <c r="EO503" s="58"/>
      <c r="EP503" s="58"/>
      <c r="EQ503" s="58"/>
      <c r="ER503" s="58"/>
      <c r="ES503" s="58"/>
      <c r="ET503" s="58"/>
      <c r="EU503" s="58"/>
      <c r="EV503" s="58"/>
      <c r="EW503" s="58"/>
      <c r="EX503" s="58"/>
      <c r="EY503" s="58"/>
      <c r="EZ503" s="58"/>
      <c r="FA503" s="58"/>
      <c r="FB503" s="58"/>
      <c r="FC503" s="58"/>
      <c r="FD503" s="58"/>
      <c r="FE503" s="58"/>
      <c r="FF503" s="58"/>
      <c r="FG503" s="58"/>
      <c r="FH503" s="58"/>
      <c r="FI503" s="58"/>
      <c r="FJ503" s="58"/>
      <c r="FK503" s="58"/>
      <c r="FL503" s="58"/>
      <c r="FM503" s="58"/>
      <c r="FN503" s="58"/>
      <c r="FO503" s="58"/>
      <c r="FP503" s="58"/>
      <c r="FQ503" s="58"/>
      <c r="FR503" s="58"/>
      <c r="FS503" s="58"/>
      <c r="FT503" s="58"/>
      <c r="FU503" s="58"/>
      <c r="FV503" s="58"/>
      <c r="FW503" s="58"/>
      <c r="FX503" s="58"/>
      <c r="FY503" s="58"/>
      <c r="FZ503" s="58"/>
      <c r="GA503" s="58"/>
      <c r="GB503" s="58"/>
      <c r="GC503" s="58"/>
      <c r="GD503" s="58"/>
      <c r="GE503" s="58"/>
      <c r="GF503" s="58"/>
      <c r="GG503" s="58"/>
      <c r="GH503" s="58"/>
      <c r="GI503" s="58"/>
    </row>
    <row r="504" spans="1:191" s="1" customFormat="1" ht="15.75" x14ac:dyDescent="0.25">
      <c r="B504" s="8"/>
      <c r="C504" s="8"/>
      <c r="D504" s="8"/>
      <c r="E504" s="8"/>
      <c r="F504" s="250"/>
      <c r="G504" s="221"/>
      <c r="H504" s="260"/>
      <c r="I504" s="143"/>
      <c r="J504" s="143"/>
      <c r="K504" s="244"/>
      <c r="L504" s="324"/>
      <c r="M504" s="244"/>
      <c r="N504" s="143"/>
      <c r="O504" s="244"/>
      <c r="P504" s="143"/>
      <c r="Q504" s="244"/>
      <c r="R504" s="143"/>
      <c r="S504" s="244"/>
      <c r="T504" s="143"/>
      <c r="U504" s="244"/>
      <c r="V504" s="143"/>
      <c r="W504" s="244"/>
      <c r="X504" s="143"/>
      <c r="Y504" s="244"/>
      <c r="Z504" s="143"/>
      <c r="AA504" s="244"/>
      <c r="AB504" s="143"/>
      <c r="AC504" s="244"/>
      <c r="AD504" s="143"/>
      <c r="AE504" s="244"/>
      <c r="AF504" s="143"/>
      <c r="AG504" s="143"/>
      <c r="AH504" s="143"/>
      <c r="AI504" s="143"/>
      <c r="AJ504" s="143"/>
      <c r="AK504" s="143"/>
      <c r="AL504" s="143"/>
      <c r="AM504" s="143"/>
      <c r="AN504" s="143"/>
      <c r="AO504" s="143"/>
      <c r="AP504" s="143"/>
      <c r="AQ504" s="143"/>
      <c r="AR504" s="143"/>
      <c r="AS504" s="143"/>
      <c r="AT504" s="143"/>
      <c r="AU504" s="143"/>
      <c r="AV504" s="143"/>
      <c r="AW504" s="143"/>
      <c r="AX504" s="143"/>
      <c r="AY504" s="143"/>
      <c r="AZ504" s="143"/>
      <c r="BA504" s="143"/>
      <c r="BB504" s="143"/>
      <c r="BC504" s="143"/>
      <c r="BD504" s="143"/>
      <c r="BE504" s="143"/>
      <c r="BF504" s="143"/>
      <c r="BG504" s="58"/>
      <c r="BH504" s="58"/>
      <c r="BI504" s="58"/>
      <c r="BJ504" s="58"/>
      <c r="BK504" s="58"/>
      <c r="BL504" s="58"/>
      <c r="BM504" s="58"/>
      <c r="BN504" s="58"/>
      <c r="BO504" s="58"/>
      <c r="BP504" s="58"/>
      <c r="BQ504" s="58"/>
      <c r="BR504" s="58"/>
      <c r="BS504" s="58"/>
      <c r="BT504" s="58"/>
      <c r="BU504" s="58"/>
      <c r="BV504" s="58"/>
      <c r="BW504" s="58"/>
      <c r="BX504" s="58"/>
      <c r="BY504" s="58"/>
      <c r="BZ504" s="58"/>
      <c r="CA504" s="58"/>
      <c r="CB504" s="58"/>
      <c r="CC504" s="58"/>
      <c r="CD504" s="58"/>
      <c r="CE504" s="58"/>
      <c r="CF504" s="58"/>
      <c r="CG504" s="58"/>
      <c r="CH504" s="58"/>
      <c r="CI504" s="58"/>
      <c r="CJ504" s="58"/>
      <c r="CK504" s="58"/>
      <c r="CL504" s="58"/>
      <c r="CM504" s="58"/>
      <c r="CN504" s="58"/>
      <c r="CO504" s="58"/>
      <c r="CP504" s="58"/>
      <c r="CQ504" s="58"/>
      <c r="CR504" s="58"/>
      <c r="CS504" s="58"/>
      <c r="CT504" s="58"/>
      <c r="CU504" s="58"/>
      <c r="CV504" s="58"/>
      <c r="CW504" s="58"/>
      <c r="CX504" s="58"/>
      <c r="CY504" s="58"/>
      <c r="CZ504" s="58"/>
      <c r="DA504" s="58"/>
      <c r="DB504" s="58"/>
      <c r="DC504" s="58"/>
      <c r="DD504" s="58"/>
      <c r="DE504" s="58"/>
      <c r="DF504" s="58"/>
      <c r="DG504" s="58"/>
      <c r="DH504" s="58"/>
      <c r="DI504" s="58"/>
      <c r="DJ504" s="58"/>
      <c r="DK504" s="58"/>
      <c r="DL504" s="58"/>
      <c r="DM504" s="58"/>
      <c r="DN504" s="58"/>
      <c r="DO504" s="58"/>
      <c r="DP504" s="58"/>
      <c r="DQ504" s="58"/>
      <c r="DR504" s="58"/>
      <c r="DS504" s="58"/>
      <c r="DT504" s="58"/>
      <c r="DU504" s="58"/>
      <c r="DV504" s="58"/>
      <c r="DW504" s="58"/>
      <c r="DX504" s="58"/>
      <c r="DY504" s="58"/>
      <c r="DZ504" s="58"/>
      <c r="EA504" s="58"/>
      <c r="EB504" s="58"/>
      <c r="EC504" s="58"/>
      <c r="ED504" s="58"/>
      <c r="EE504" s="58"/>
      <c r="EF504" s="58"/>
      <c r="EG504" s="58"/>
      <c r="EH504" s="58"/>
      <c r="EI504" s="58"/>
      <c r="EJ504" s="58"/>
      <c r="EK504" s="58"/>
      <c r="EL504" s="58"/>
      <c r="EM504" s="58"/>
      <c r="EN504" s="58"/>
      <c r="EO504" s="58"/>
      <c r="EP504" s="58"/>
      <c r="EQ504" s="58"/>
      <c r="ER504" s="58"/>
      <c r="ES504" s="58"/>
      <c r="ET504" s="58"/>
      <c r="EU504" s="58"/>
      <c r="EV504" s="58"/>
      <c r="EW504" s="58"/>
      <c r="EX504" s="58"/>
      <c r="EY504" s="58"/>
      <c r="EZ504" s="58"/>
      <c r="FA504" s="58"/>
      <c r="FB504" s="58"/>
      <c r="FC504" s="58"/>
      <c r="FD504" s="58"/>
      <c r="FE504" s="58"/>
      <c r="FF504" s="58"/>
      <c r="FG504" s="58"/>
      <c r="FH504" s="58"/>
      <c r="FI504" s="58"/>
      <c r="FJ504" s="58"/>
      <c r="FK504" s="58"/>
      <c r="FL504" s="58"/>
      <c r="FM504" s="58"/>
      <c r="FN504" s="58"/>
      <c r="FO504" s="58"/>
      <c r="FP504" s="58"/>
      <c r="FQ504" s="58"/>
      <c r="FR504" s="58"/>
      <c r="FS504" s="58"/>
      <c r="FT504" s="58"/>
      <c r="FU504" s="58"/>
      <c r="FV504" s="58"/>
      <c r="FW504" s="58"/>
      <c r="FX504" s="58"/>
      <c r="FY504" s="58"/>
      <c r="FZ504" s="58"/>
      <c r="GA504" s="58"/>
      <c r="GB504" s="58"/>
      <c r="GC504" s="58"/>
      <c r="GD504" s="58"/>
      <c r="GE504" s="58"/>
      <c r="GF504" s="58"/>
      <c r="GG504" s="58"/>
      <c r="GH504" s="58"/>
      <c r="GI504" s="58"/>
    </row>
    <row r="505" spans="1:191" s="1" customFormat="1" ht="15.75" x14ac:dyDescent="0.25">
      <c r="B505" s="8"/>
      <c r="C505" s="8"/>
      <c r="D505" s="8"/>
      <c r="E505" s="8"/>
      <c r="F505" s="250"/>
      <c r="G505" s="221"/>
      <c r="H505" s="260"/>
      <c r="I505" s="143"/>
      <c r="J505" s="143"/>
      <c r="K505" s="244"/>
      <c r="L505" s="324"/>
      <c r="M505" s="244"/>
      <c r="N505" s="143"/>
      <c r="O505" s="244"/>
      <c r="P505" s="143"/>
      <c r="Q505" s="244"/>
      <c r="R505" s="143"/>
      <c r="S505" s="244"/>
      <c r="T505" s="143"/>
      <c r="U505" s="244"/>
      <c r="V505" s="143"/>
      <c r="W505" s="244"/>
      <c r="X505" s="143"/>
      <c r="Y505" s="244"/>
      <c r="Z505" s="143"/>
      <c r="AA505" s="244"/>
      <c r="AB505" s="143"/>
      <c r="AC505" s="244"/>
      <c r="AD505" s="143"/>
      <c r="AE505" s="244"/>
      <c r="AF505" s="143"/>
      <c r="AG505" s="143"/>
      <c r="AH505" s="143"/>
      <c r="AI505" s="143"/>
      <c r="AJ505" s="143"/>
      <c r="AK505" s="143"/>
      <c r="AL505" s="143"/>
      <c r="AM505" s="143"/>
      <c r="AN505" s="143"/>
      <c r="AO505" s="143"/>
      <c r="AP505" s="143"/>
      <c r="AQ505" s="143"/>
      <c r="AR505" s="143"/>
      <c r="AS505" s="143"/>
      <c r="AT505" s="143"/>
      <c r="AU505" s="143"/>
      <c r="AV505" s="143"/>
      <c r="AW505" s="143"/>
      <c r="AX505" s="143"/>
      <c r="AY505" s="143"/>
      <c r="AZ505" s="143"/>
      <c r="BA505" s="143"/>
      <c r="BB505" s="143"/>
      <c r="BC505" s="143"/>
      <c r="BD505" s="143"/>
      <c r="BE505" s="143"/>
      <c r="BF505" s="143"/>
      <c r="BG505" s="58"/>
      <c r="BH505" s="58"/>
      <c r="BI505" s="58"/>
      <c r="BJ505" s="58"/>
      <c r="BK505" s="58"/>
      <c r="BL505" s="58"/>
      <c r="BM505" s="58"/>
      <c r="BN505" s="58"/>
      <c r="BO505" s="58"/>
      <c r="BP505" s="58"/>
      <c r="BQ505" s="58"/>
      <c r="BR505" s="58"/>
      <c r="BS505" s="58"/>
      <c r="BT505" s="58"/>
      <c r="BU505" s="58"/>
      <c r="BV505" s="58"/>
      <c r="BW505" s="58"/>
      <c r="BX505" s="58"/>
      <c r="BY505" s="58"/>
      <c r="BZ505" s="58"/>
      <c r="CA505" s="58"/>
      <c r="CB505" s="58"/>
      <c r="CC505" s="58"/>
      <c r="CD505" s="58"/>
      <c r="CE505" s="58"/>
      <c r="CF505" s="58"/>
      <c r="CG505" s="58"/>
      <c r="CH505" s="58"/>
      <c r="CI505" s="58"/>
      <c r="CJ505" s="58"/>
      <c r="CK505" s="58"/>
      <c r="CL505" s="58"/>
      <c r="CM505" s="58"/>
      <c r="CN505" s="58"/>
      <c r="CO505" s="58"/>
      <c r="CP505" s="58"/>
      <c r="CQ505" s="58"/>
      <c r="CR505" s="58"/>
      <c r="CS505" s="58"/>
      <c r="CT505" s="58"/>
      <c r="CU505" s="58"/>
      <c r="CV505" s="58"/>
      <c r="CW505" s="58"/>
      <c r="CX505" s="58"/>
      <c r="CY505" s="58"/>
      <c r="CZ505" s="58"/>
      <c r="DA505" s="58"/>
      <c r="DB505" s="58"/>
      <c r="DC505" s="58"/>
      <c r="DD505" s="58"/>
      <c r="DE505" s="58"/>
      <c r="DF505" s="58"/>
      <c r="DG505" s="58"/>
      <c r="DH505" s="58"/>
      <c r="DI505" s="58"/>
      <c r="DJ505" s="58"/>
      <c r="DK505" s="58"/>
      <c r="DL505" s="58"/>
      <c r="DM505" s="58"/>
      <c r="DN505" s="58"/>
      <c r="DO505" s="58"/>
      <c r="DP505" s="58"/>
      <c r="DQ505" s="58"/>
      <c r="DR505" s="58"/>
      <c r="DS505" s="58"/>
      <c r="DT505" s="58"/>
      <c r="DU505" s="58"/>
      <c r="DV505" s="58"/>
      <c r="DW505" s="58"/>
      <c r="DX505" s="58"/>
      <c r="DY505" s="58"/>
      <c r="DZ505" s="58"/>
      <c r="EA505" s="58"/>
      <c r="EB505" s="58"/>
      <c r="EC505" s="58"/>
      <c r="ED505" s="58"/>
      <c r="EE505" s="58"/>
      <c r="EF505" s="58"/>
      <c r="EG505" s="58"/>
      <c r="EH505" s="58"/>
      <c r="EI505" s="58"/>
      <c r="EJ505" s="58"/>
      <c r="EK505" s="58"/>
      <c r="EL505" s="58"/>
      <c r="EM505" s="58"/>
      <c r="EN505" s="58"/>
      <c r="EO505" s="58"/>
      <c r="EP505" s="58"/>
      <c r="EQ505" s="58"/>
      <c r="ER505" s="58"/>
      <c r="ES505" s="58"/>
      <c r="ET505" s="58"/>
      <c r="EU505" s="58"/>
      <c r="EV505" s="58"/>
      <c r="EW505" s="58"/>
      <c r="EX505" s="58"/>
      <c r="EY505" s="58"/>
      <c r="EZ505" s="58"/>
      <c r="FA505" s="58"/>
      <c r="FB505" s="58"/>
      <c r="FC505" s="58"/>
      <c r="FD505" s="58"/>
      <c r="FE505" s="58"/>
      <c r="FF505" s="58"/>
      <c r="FG505" s="58"/>
      <c r="FH505" s="58"/>
      <c r="FI505" s="58"/>
      <c r="FJ505" s="58"/>
      <c r="FK505" s="58"/>
      <c r="FL505" s="58"/>
      <c r="FM505" s="58"/>
      <c r="FN505" s="58"/>
      <c r="FO505" s="58"/>
      <c r="FP505" s="58"/>
      <c r="FQ505" s="58"/>
      <c r="FR505" s="58"/>
      <c r="FS505" s="58"/>
      <c r="FT505" s="58"/>
      <c r="FU505" s="58"/>
      <c r="FV505" s="58"/>
      <c r="FW505" s="58"/>
      <c r="FX505" s="58"/>
      <c r="FY505" s="58"/>
      <c r="FZ505" s="58"/>
      <c r="GA505" s="58"/>
      <c r="GB505" s="58"/>
      <c r="GC505" s="58"/>
      <c r="GD505" s="58"/>
      <c r="GE505" s="58"/>
      <c r="GF505" s="58"/>
      <c r="GG505" s="58"/>
      <c r="GH505" s="58"/>
      <c r="GI505" s="58"/>
    </row>
    <row r="506" spans="1:191" s="1" customFormat="1" ht="15.75" x14ac:dyDescent="0.25">
      <c r="B506" s="8"/>
      <c r="C506" s="8"/>
      <c r="D506" s="8"/>
      <c r="E506" s="8"/>
      <c r="F506" s="250"/>
      <c r="G506" s="221"/>
      <c r="H506" s="260"/>
      <c r="I506" s="143"/>
      <c r="J506" s="143"/>
      <c r="K506" s="244"/>
      <c r="L506" s="324"/>
      <c r="M506" s="244"/>
      <c r="N506" s="143"/>
      <c r="O506" s="244"/>
      <c r="P506" s="143"/>
      <c r="Q506" s="244"/>
      <c r="R506" s="143"/>
      <c r="S506" s="244"/>
      <c r="T506" s="143"/>
      <c r="U506" s="244"/>
      <c r="V506" s="143"/>
      <c r="W506" s="244"/>
      <c r="X506" s="143"/>
      <c r="Y506" s="244"/>
      <c r="Z506" s="143"/>
      <c r="AA506" s="244"/>
      <c r="AB506" s="143"/>
      <c r="AC506" s="244"/>
      <c r="AD506" s="143"/>
      <c r="AE506" s="244"/>
      <c r="AF506" s="143"/>
      <c r="AG506" s="143"/>
      <c r="AH506" s="143"/>
      <c r="AI506" s="143"/>
      <c r="AJ506" s="143"/>
      <c r="AK506" s="143"/>
      <c r="AL506" s="143"/>
      <c r="AM506" s="143"/>
      <c r="AN506" s="143"/>
      <c r="AO506" s="143"/>
      <c r="AP506" s="143"/>
      <c r="AQ506" s="143"/>
      <c r="AR506" s="143"/>
      <c r="AS506" s="143"/>
      <c r="AT506" s="143"/>
      <c r="AU506" s="143"/>
      <c r="AV506" s="143"/>
      <c r="AW506" s="143"/>
      <c r="AX506" s="143"/>
      <c r="AY506" s="143"/>
      <c r="AZ506" s="143"/>
      <c r="BA506" s="143"/>
      <c r="BB506" s="143"/>
      <c r="BC506" s="143"/>
      <c r="BD506" s="143"/>
      <c r="BE506" s="143"/>
      <c r="BF506" s="143"/>
      <c r="BG506" s="58"/>
      <c r="BH506" s="58"/>
      <c r="BI506" s="58"/>
      <c r="BJ506" s="58"/>
      <c r="BK506" s="58"/>
      <c r="BL506" s="58"/>
      <c r="BM506" s="58"/>
      <c r="BN506" s="58"/>
      <c r="BO506" s="58"/>
      <c r="BP506" s="58"/>
      <c r="BQ506" s="58"/>
      <c r="BR506" s="58"/>
      <c r="BS506" s="58"/>
      <c r="BT506" s="58"/>
      <c r="BU506" s="58"/>
      <c r="BV506" s="58"/>
      <c r="BW506" s="58"/>
      <c r="BX506" s="58"/>
      <c r="BY506" s="58"/>
      <c r="BZ506" s="58"/>
      <c r="CA506" s="58"/>
      <c r="CB506" s="58"/>
      <c r="CC506" s="58"/>
      <c r="CD506" s="58"/>
      <c r="CE506" s="58"/>
      <c r="CF506" s="58"/>
      <c r="CG506" s="58"/>
      <c r="CH506" s="58"/>
      <c r="CI506" s="58"/>
      <c r="CJ506" s="58"/>
      <c r="CK506" s="58"/>
      <c r="CL506" s="58"/>
      <c r="CM506" s="58"/>
      <c r="CN506" s="58"/>
      <c r="CO506" s="58"/>
      <c r="CP506" s="58"/>
      <c r="CQ506" s="58"/>
      <c r="CR506" s="58"/>
      <c r="CS506" s="58"/>
      <c r="CT506" s="58"/>
      <c r="CU506" s="58"/>
      <c r="CV506" s="58"/>
      <c r="CW506" s="58"/>
      <c r="CX506" s="58"/>
      <c r="CY506" s="58"/>
      <c r="CZ506" s="58"/>
      <c r="DA506" s="58"/>
      <c r="DB506" s="58"/>
      <c r="DC506" s="58"/>
      <c r="DD506" s="58"/>
      <c r="DE506" s="58"/>
      <c r="DF506" s="58"/>
      <c r="DG506" s="58"/>
      <c r="DH506" s="58"/>
      <c r="DI506" s="58"/>
      <c r="DJ506" s="58"/>
      <c r="DK506" s="58"/>
      <c r="DL506" s="58"/>
      <c r="DM506" s="58"/>
      <c r="DN506" s="58"/>
      <c r="DO506" s="58"/>
      <c r="DP506" s="58"/>
      <c r="DQ506" s="58"/>
      <c r="DR506" s="58"/>
      <c r="DS506" s="58"/>
      <c r="DT506" s="58"/>
      <c r="DU506" s="58"/>
      <c r="DV506" s="58"/>
      <c r="DW506" s="58"/>
      <c r="DX506" s="58"/>
      <c r="DY506" s="58"/>
      <c r="DZ506" s="58"/>
      <c r="EA506" s="58"/>
      <c r="EB506" s="58"/>
      <c r="EC506" s="58"/>
      <c r="ED506" s="58"/>
      <c r="EE506" s="58"/>
      <c r="EF506" s="58"/>
      <c r="EG506" s="58"/>
      <c r="EH506" s="58"/>
      <c r="EI506" s="58"/>
      <c r="EJ506" s="58"/>
      <c r="EK506" s="58"/>
      <c r="EL506" s="58"/>
      <c r="EM506" s="58"/>
      <c r="EN506" s="58"/>
      <c r="EO506" s="58"/>
      <c r="EP506" s="58"/>
      <c r="EQ506" s="58"/>
      <c r="ER506" s="58"/>
      <c r="ES506" s="58"/>
      <c r="ET506" s="58"/>
      <c r="EU506" s="58"/>
      <c r="EV506" s="58"/>
      <c r="EW506" s="58"/>
      <c r="EX506" s="58"/>
      <c r="EY506" s="58"/>
      <c r="EZ506" s="58"/>
      <c r="FA506" s="58"/>
      <c r="FB506" s="58"/>
      <c r="FC506" s="58"/>
      <c r="FD506" s="58"/>
      <c r="FE506" s="58"/>
      <c r="FF506" s="58"/>
      <c r="FG506" s="58"/>
      <c r="FH506" s="58"/>
      <c r="FI506" s="58"/>
      <c r="FJ506" s="58"/>
      <c r="FK506" s="58"/>
      <c r="FL506" s="58"/>
      <c r="FM506" s="58"/>
      <c r="FN506" s="58"/>
      <c r="FO506" s="58"/>
      <c r="FP506" s="58"/>
      <c r="FQ506" s="58"/>
      <c r="FR506" s="58"/>
      <c r="FS506" s="58"/>
      <c r="FT506" s="58"/>
      <c r="FU506" s="58"/>
      <c r="FV506" s="58"/>
      <c r="FW506" s="58"/>
      <c r="FX506" s="58"/>
      <c r="FY506" s="58"/>
      <c r="FZ506" s="58"/>
      <c r="GA506" s="58"/>
      <c r="GB506" s="58"/>
      <c r="GC506" s="58"/>
      <c r="GD506" s="58"/>
      <c r="GE506" s="58"/>
      <c r="GF506" s="58"/>
      <c r="GG506" s="58"/>
      <c r="GH506" s="58"/>
      <c r="GI506" s="58"/>
    </row>
    <row r="507" spans="1:191" s="1" customFormat="1" ht="15.75" x14ac:dyDescent="0.25">
      <c r="F507" s="250"/>
      <c r="G507" s="221"/>
      <c r="H507" s="260"/>
      <c r="I507" s="143"/>
      <c r="J507" s="143"/>
      <c r="K507" s="244"/>
      <c r="L507" s="324"/>
      <c r="M507" s="244"/>
      <c r="N507" s="143"/>
      <c r="O507" s="244"/>
      <c r="P507" s="143"/>
      <c r="Q507" s="244"/>
      <c r="R507" s="143"/>
      <c r="S507" s="244"/>
      <c r="T507" s="143"/>
      <c r="U507" s="244"/>
      <c r="V507" s="143"/>
      <c r="W507" s="244"/>
      <c r="X507" s="143"/>
      <c r="Y507" s="244"/>
      <c r="Z507" s="143"/>
      <c r="AA507" s="244"/>
      <c r="AB507" s="143"/>
      <c r="AC507" s="244"/>
      <c r="AD507" s="143"/>
      <c r="AE507" s="244"/>
      <c r="AF507" s="143"/>
      <c r="AG507" s="143"/>
      <c r="AH507" s="143"/>
      <c r="AI507" s="143"/>
      <c r="AJ507" s="143"/>
      <c r="AK507" s="143"/>
      <c r="AL507" s="143"/>
      <c r="AM507" s="143"/>
      <c r="AN507" s="143"/>
      <c r="AO507" s="143"/>
      <c r="AP507" s="143"/>
      <c r="AQ507" s="143"/>
      <c r="AR507" s="143"/>
      <c r="AS507" s="143"/>
      <c r="AT507" s="143"/>
      <c r="AU507" s="143"/>
      <c r="AV507" s="143"/>
      <c r="AW507" s="143"/>
      <c r="AX507" s="143"/>
      <c r="AY507" s="143"/>
      <c r="AZ507" s="143"/>
      <c r="BA507" s="143"/>
      <c r="BB507" s="143"/>
      <c r="BC507" s="143"/>
      <c r="BD507" s="143"/>
      <c r="BE507" s="143"/>
      <c r="BF507" s="143"/>
      <c r="BG507" s="58"/>
      <c r="BH507" s="58"/>
      <c r="BI507" s="58"/>
      <c r="BJ507" s="58"/>
      <c r="BK507" s="58"/>
      <c r="BL507" s="58"/>
      <c r="BM507" s="58"/>
      <c r="BN507" s="58"/>
      <c r="BO507" s="58"/>
      <c r="BP507" s="58"/>
      <c r="BQ507" s="58"/>
      <c r="BR507" s="58"/>
      <c r="BS507" s="58"/>
      <c r="BT507" s="58"/>
      <c r="BU507" s="58"/>
      <c r="BV507" s="58"/>
      <c r="BW507" s="58"/>
      <c r="BX507" s="58"/>
      <c r="BY507" s="58"/>
      <c r="BZ507" s="58"/>
      <c r="CA507" s="58"/>
      <c r="CB507" s="58"/>
      <c r="CC507" s="58"/>
      <c r="CD507" s="58"/>
      <c r="CE507" s="58"/>
      <c r="CF507" s="58"/>
      <c r="CG507" s="58"/>
      <c r="CH507" s="58"/>
      <c r="CI507" s="58"/>
      <c r="CJ507" s="58"/>
      <c r="CK507" s="58"/>
      <c r="CL507" s="58"/>
      <c r="CM507" s="58"/>
      <c r="CN507" s="58"/>
      <c r="CO507" s="58"/>
      <c r="CP507" s="58"/>
      <c r="CQ507" s="58"/>
      <c r="CR507" s="58"/>
      <c r="CS507" s="58"/>
      <c r="CT507" s="58"/>
      <c r="CU507" s="58"/>
      <c r="CV507" s="58"/>
      <c r="CW507" s="58"/>
      <c r="CX507" s="58"/>
      <c r="CY507" s="58"/>
      <c r="CZ507" s="58"/>
      <c r="DA507" s="58"/>
      <c r="DB507" s="58"/>
      <c r="DC507" s="58"/>
      <c r="DD507" s="58"/>
      <c r="DE507" s="58"/>
      <c r="DF507" s="58"/>
      <c r="DG507" s="58"/>
      <c r="DH507" s="58"/>
      <c r="DI507" s="58"/>
      <c r="DJ507" s="58"/>
      <c r="DK507" s="58"/>
      <c r="DL507" s="58"/>
      <c r="DM507" s="58"/>
      <c r="DN507" s="58"/>
      <c r="DO507" s="58"/>
      <c r="DP507" s="58"/>
      <c r="DQ507" s="58"/>
      <c r="DR507" s="58"/>
      <c r="DS507" s="58"/>
      <c r="DT507" s="58"/>
      <c r="DU507" s="58"/>
      <c r="DV507" s="58"/>
      <c r="DW507" s="58"/>
      <c r="DX507" s="58"/>
      <c r="DY507" s="58"/>
      <c r="DZ507" s="58"/>
      <c r="EA507" s="58"/>
      <c r="EB507" s="58"/>
      <c r="EC507" s="58"/>
      <c r="ED507" s="58"/>
      <c r="EE507" s="58"/>
      <c r="EF507" s="58"/>
      <c r="EG507" s="58"/>
      <c r="EH507" s="58"/>
      <c r="EI507" s="58"/>
      <c r="EJ507" s="58"/>
      <c r="EK507" s="58"/>
      <c r="EL507" s="58"/>
      <c r="EM507" s="58"/>
      <c r="EN507" s="58"/>
      <c r="EO507" s="58"/>
      <c r="EP507" s="58"/>
      <c r="EQ507" s="58"/>
      <c r="ER507" s="58"/>
      <c r="ES507" s="58"/>
      <c r="ET507" s="58"/>
      <c r="EU507" s="58"/>
      <c r="EV507" s="58"/>
      <c r="EW507" s="58"/>
      <c r="EX507" s="58"/>
      <c r="EY507" s="58"/>
      <c r="EZ507" s="58"/>
      <c r="FA507" s="58"/>
      <c r="FB507" s="58"/>
      <c r="FC507" s="58"/>
      <c r="FD507" s="58"/>
      <c r="FE507" s="58"/>
      <c r="FF507" s="58"/>
      <c r="FG507" s="58"/>
      <c r="FH507" s="58"/>
      <c r="FI507" s="58"/>
      <c r="FJ507" s="58"/>
      <c r="FK507" s="58"/>
      <c r="FL507" s="58"/>
      <c r="FM507" s="58"/>
      <c r="FN507" s="58"/>
      <c r="FO507" s="58"/>
      <c r="FP507" s="58"/>
      <c r="FQ507" s="58"/>
      <c r="FR507" s="58"/>
      <c r="FS507" s="58"/>
      <c r="FT507" s="58"/>
      <c r="FU507" s="58"/>
      <c r="FV507" s="58"/>
      <c r="FW507" s="58"/>
      <c r="FX507" s="58"/>
      <c r="FY507" s="58"/>
      <c r="FZ507" s="58"/>
      <c r="GA507" s="58"/>
      <c r="GB507" s="58"/>
      <c r="GC507" s="58"/>
      <c r="GD507" s="58"/>
      <c r="GE507" s="58"/>
      <c r="GF507" s="58"/>
      <c r="GG507" s="58"/>
      <c r="GH507" s="58"/>
      <c r="GI507" s="58"/>
    </row>
    <row r="508" spans="1:191" s="1" customFormat="1" ht="15.75" x14ac:dyDescent="0.25">
      <c r="F508" s="250"/>
      <c r="G508" s="221"/>
      <c r="H508" s="260"/>
      <c r="I508" s="143"/>
      <c r="J508" s="143"/>
      <c r="K508" s="244"/>
      <c r="L508" s="324"/>
      <c r="M508" s="244"/>
      <c r="N508" s="143"/>
      <c r="O508" s="244"/>
      <c r="P508" s="143"/>
      <c r="Q508" s="244"/>
      <c r="R508" s="143"/>
      <c r="S508" s="244"/>
      <c r="T508" s="143"/>
      <c r="U508" s="244"/>
      <c r="V508" s="143"/>
      <c r="W508" s="244"/>
      <c r="X508" s="143"/>
      <c r="Y508" s="244"/>
      <c r="Z508" s="143"/>
      <c r="AA508" s="244"/>
      <c r="AB508" s="143"/>
      <c r="AC508" s="244"/>
      <c r="AD508" s="143"/>
      <c r="AE508" s="244"/>
      <c r="AF508" s="143"/>
      <c r="AG508" s="143"/>
      <c r="AH508" s="143"/>
      <c r="AI508" s="143"/>
      <c r="AJ508" s="143"/>
      <c r="AK508" s="143"/>
      <c r="AL508" s="143"/>
      <c r="AM508" s="143"/>
      <c r="AN508" s="143"/>
      <c r="AO508" s="143"/>
      <c r="AP508" s="143"/>
      <c r="AQ508" s="143"/>
      <c r="AR508" s="143"/>
      <c r="AS508" s="143"/>
      <c r="AT508" s="143"/>
      <c r="AU508" s="143"/>
      <c r="AV508" s="143"/>
      <c r="AW508" s="143"/>
      <c r="AX508" s="143"/>
      <c r="AY508" s="143"/>
      <c r="AZ508" s="143"/>
      <c r="BA508" s="143"/>
      <c r="BB508" s="143"/>
      <c r="BC508" s="143"/>
      <c r="BD508" s="143"/>
      <c r="BE508" s="143"/>
      <c r="BF508" s="143"/>
      <c r="BG508" s="58"/>
      <c r="BH508" s="58"/>
      <c r="BI508" s="58"/>
      <c r="BJ508" s="58"/>
      <c r="BK508" s="58"/>
      <c r="BL508" s="58"/>
      <c r="BM508" s="58"/>
      <c r="BN508" s="58"/>
      <c r="BO508" s="58"/>
      <c r="BP508" s="58"/>
      <c r="BQ508" s="58"/>
      <c r="BR508" s="58"/>
      <c r="BS508" s="58"/>
      <c r="BT508" s="58"/>
      <c r="BU508" s="58"/>
      <c r="BV508" s="58"/>
      <c r="BW508" s="58"/>
      <c r="BX508" s="58"/>
      <c r="BY508" s="58"/>
      <c r="BZ508" s="58"/>
      <c r="CA508" s="58"/>
      <c r="CB508" s="58"/>
      <c r="CC508" s="58"/>
      <c r="CD508" s="58"/>
      <c r="CE508" s="58"/>
      <c r="CF508" s="58"/>
      <c r="CG508" s="58"/>
      <c r="CH508" s="58"/>
      <c r="CI508" s="58"/>
      <c r="CJ508" s="58"/>
      <c r="CK508" s="58"/>
      <c r="CL508" s="58"/>
      <c r="CM508" s="58"/>
      <c r="CN508" s="58"/>
      <c r="CO508" s="58"/>
      <c r="CP508" s="58"/>
      <c r="CQ508" s="58"/>
      <c r="CR508" s="58"/>
      <c r="CS508" s="58"/>
      <c r="CT508" s="58"/>
      <c r="CU508" s="58"/>
      <c r="CV508" s="58"/>
      <c r="CW508" s="58"/>
      <c r="CX508" s="58"/>
      <c r="CY508" s="58"/>
      <c r="CZ508" s="58"/>
      <c r="DA508" s="58"/>
      <c r="DB508" s="58"/>
      <c r="DC508" s="58"/>
      <c r="DD508" s="58"/>
      <c r="DE508" s="58"/>
      <c r="DF508" s="58"/>
      <c r="DG508" s="58"/>
      <c r="DH508" s="58"/>
      <c r="DI508" s="58"/>
      <c r="DJ508" s="58"/>
      <c r="DK508" s="58"/>
      <c r="DL508" s="58"/>
      <c r="DM508" s="58"/>
      <c r="DN508" s="58"/>
      <c r="DO508" s="58"/>
      <c r="DP508" s="58"/>
      <c r="DQ508" s="58"/>
      <c r="DR508" s="58"/>
      <c r="DS508" s="58"/>
      <c r="DT508" s="58"/>
      <c r="DU508" s="58"/>
      <c r="DV508" s="58"/>
      <c r="DW508" s="58"/>
      <c r="DX508" s="58"/>
      <c r="DY508" s="58"/>
      <c r="DZ508" s="58"/>
      <c r="EA508" s="58"/>
      <c r="EB508" s="58"/>
      <c r="EC508" s="58"/>
      <c r="ED508" s="58"/>
      <c r="EE508" s="58"/>
      <c r="EF508" s="58"/>
      <c r="EG508" s="58"/>
      <c r="EH508" s="58"/>
      <c r="EI508" s="58"/>
      <c r="EJ508" s="58"/>
      <c r="EK508" s="58"/>
      <c r="EL508" s="58"/>
      <c r="EM508" s="58"/>
      <c r="EN508" s="58"/>
      <c r="EO508" s="58"/>
      <c r="EP508" s="58"/>
      <c r="EQ508" s="58"/>
      <c r="ER508" s="58"/>
      <c r="ES508" s="58"/>
      <c r="ET508" s="58"/>
      <c r="EU508" s="58"/>
      <c r="EV508" s="58"/>
      <c r="EW508" s="58"/>
      <c r="EX508" s="58"/>
      <c r="EY508" s="58"/>
      <c r="EZ508" s="58"/>
      <c r="FA508" s="58"/>
      <c r="FB508" s="58"/>
      <c r="FC508" s="58"/>
      <c r="FD508" s="58"/>
      <c r="FE508" s="58"/>
      <c r="FF508" s="58"/>
      <c r="FG508" s="58"/>
      <c r="FH508" s="58"/>
      <c r="FI508" s="58"/>
      <c r="FJ508" s="58"/>
      <c r="FK508" s="58"/>
      <c r="FL508" s="58"/>
      <c r="FM508" s="58"/>
      <c r="FN508" s="58"/>
      <c r="FO508" s="58"/>
      <c r="FP508" s="58"/>
      <c r="FQ508" s="58"/>
      <c r="FR508" s="58"/>
      <c r="FS508" s="58"/>
      <c r="FT508" s="58"/>
      <c r="FU508" s="58"/>
      <c r="FV508" s="58"/>
      <c r="FW508" s="58"/>
      <c r="FX508" s="58"/>
      <c r="FY508" s="58"/>
      <c r="FZ508" s="58"/>
      <c r="GA508" s="58"/>
      <c r="GB508" s="58"/>
      <c r="GC508" s="58"/>
      <c r="GD508" s="58"/>
      <c r="GE508" s="58"/>
      <c r="GF508" s="58"/>
      <c r="GG508" s="58"/>
      <c r="GH508" s="58"/>
      <c r="GI508" s="58"/>
    </row>
    <row r="509" spans="1:191" s="1" customFormat="1" ht="15.75" x14ac:dyDescent="0.25">
      <c r="G509" s="251"/>
      <c r="H509" s="260"/>
      <c r="I509" s="143"/>
      <c r="J509" s="143"/>
      <c r="K509" s="244"/>
      <c r="L509" s="324"/>
      <c r="M509" s="244"/>
      <c r="N509" s="143"/>
      <c r="O509" s="244"/>
      <c r="P509" s="143"/>
      <c r="Q509" s="244"/>
      <c r="R509" s="143"/>
      <c r="S509" s="244"/>
      <c r="T509" s="143"/>
      <c r="U509" s="244"/>
      <c r="V509" s="143"/>
      <c r="W509" s="244"/>
      <c r="X509" s="143"/>
      <c r="Y509" s="244"/>
      <c r="Z509" s="143"/>
      <c r="AA509" s="244"/>
      <c r="AB509" s="143"/>
      <c r="AC509" s="244"/>
      <c r="AD509" s="143"/>
      <c r="AE509" s="244"/>
      <c r="AF509" s="143"/>
      <c r="AG509" s="143"/>
      <c r="AH509" s="143"/>
      <c r="AI509" s="143"/>
      <c r="AJ509" s="143"/>
      <c r="AK509" s="143"/>
      <c r="AL509" s="143"/>
      <c r="AM509" s="143"/>
      <c r="AN509" s="143"/>
      <c r="AO509" s="143"/>
      <c r="AP509" s="143"/>
      <c r="AQ509" s="143"/>
      <c r="AR509" s="143"/>
      <c r="AS509" s="143"/>
      <c r="AT509" s="143"/>
      <c r="AU509" s="143"/>
      <c r="AV509" s="143"/>
      <c r="AW509" s="143"/>
      <c r="AX509" s="143"/>
      <c r="AY509" s="143"/>
      <c r="AZ509" s="143"/>
      <c r="BA509" s="143"/>
      <c r="BB509" s="143"/>
      <c r="BC509" s="143"/>
      <c r="BD509" s="143"/>
      <c r="BE509" s="143"/>
      <c r="BF509" s="143"/>
      <c r="BG509" s="58"/>
      <c r="BH509" s="58"/>
      <c r="BI509" s="58"/>
      <c r="BJ509" s="58"/>
      <c r="BK509" s="58"/>
      <c r="BL509" s="58"/>
      <c r="BM509" s="58"/>
      <c r="BN509" s="58"/>
      <c r="BO509" s="58"/>
      <c r="BP509" s="58"/>
      <c r="BQ509" s="58"/>
      <c r="BR509" s="58"/>
      <c r="BS509" s="58"/>
      <c r="BT509" s="58"/>
      <c r="BU509" s="58"/>
      <c r="BV509" s="58"/>
      <c r="BW509" s="58"/>
      <c r="BX509" s="58"/>
      <c r="BY509" s="58"/>
      <c r="BZ509" s="58"/>
      <c r="CA509" s="58"/>
      <c r="CB509" s="58"/>
      <c r="CC509" s="58"/>
      <c r="CD509" s="58"/>
      <c r="CE509" s="58"/>
      <c r="CF509" s="58"/>
      <c r="CG509" s="58"/>
      <c r="CH509" s="58"/>
      <c r="CI509" s="58"/>
      <c r="CJ509" s="58"/>
      <c r="CK509" s="58"/>
      <c r="CL509" s="58"/>
      <c r="CM509" s="58"/>
      <c r="CN509" s="58"/>
      <c r="CO509" s="58"/>
      <c r="CP509" s="58"/>
      <c r="CQ509" s="58"/>
      <c r="CR509" s="58"/>
      <c r="CS509" s="58"/>
      <c r="CT509" s="58"/>
      <c r="CU509" s="58"/>
      <c r="CV509" s="58"/>
      <c r="CW509" s="58"/>
      <c r="CX509" s="58"/>
      <c r="CY509" s="58"/>
      <c r="CZ509" s="58"/>
      <c r="DA509" s="58"/>
      <c r="DB509" s="58"/>
      <c r="DC509" s="58"/>
      <c r="DD509" s="58"/>
      <c r="DE509" s="58"/>
      <c r="DF509" s="58"/>
      <c r="DG509" s="58"/>
      <c r="DH509" s="58"/>
      <c r="DI509" s="58"/>
      <c r="DJ509" s="58"/>
      <c r="DK509" s="58"/>
      <c r="DL509" s="58"/>
      <c r="DM509" s="58"/>
      <c r="DN509" s="58"/>
      <c r="DO509" s="58"/>
      <c r="DP509" s="58"/>
      <c r="DQ509" s="58"/>
      <c r="DR509" s="58"/>
      <c r="DS509" s="58"/>
      <c r="DT509" s="58"/>
      <c r="DU509" s="58"/>
      <c r="DV509" s="58"/>
      <c r="DW509" s="58"/>
      <c r="DX509" s="58"/>
      <c r="DY509" s="58"/>
      <c r="DZ509" s="58"/>
      <c r="EA509" s="58"/>
      <c r="EB509" s="58"/>
      <c r="EC509" s="58"/>
      <c r="ED509" s="58"/>
      <c r="EE509" s="58"/>
      <c r="EF509" s="58"/>
      <c r="EG509" s="58"/>
      <c r="EH509" s="58"/>
      <c r="EI509" s="58"/>
      <c r="EJ509" s="58"/>
      <c r="EK509" s="58"/>
      <c r="EL509" s="58"/>
      <c r="EM509" s="58"/>
      <c r="EN509" s="58"/>
      <c r="EO509" s="58"/>
      <c r="EP509" s="58"/>
      <c r="EQ509" s="58"/>
      <c r="ER509" s="58"/>
      <c r="ES509" s="58"/>
      <c r="ET509" s="58"/>
      <c r="EU509" s="58"/>
      <c r="EV509" s="58"/>
      <c r="EW509" s="58"/>
      <c r="EX509" s="58"/>
      <c r="EY509" s="58"/>
      <c r="EZ509" s="58"/>
      <c r="FA509" s="58"/>
      <c r="FB509" s="58"/>
      <c r="FC509" s="58"/>
      <c r="FD509" s="58"/>
      <c r="FE509" s="58"/>
      <c r="FF509" s="58"/>
      <c r="FG509" s="58"/>
      <c r="FH509" s="58"/>
      <c r="FI509" s="58"/>
      <c r="FJ509" s="58"/>
      <c r="FK509" s="58"/>
      <c r="FL509" s="58"/>
      <c r="FM509" s="58"/>
      <c r="FN509" s="58"/>
      <c r="FO509" s="58"/>
      <c r="FP509" s="58"/>
      <c r="FQ509" s="58"/>
      <c r="FR509" s="58"/>
      <c r="FS509" s="58"/>
      <c r="FT509" s="58"/>
      <c r="FU509" s="58"/>
      <c r="FV509" s="58"/>
      <c r="FW509" s="58"/>
      <c r="FX509" s="58"/>
      <c r="FY509" s="58"/>
      <c r="FZ509" s="58"/>
      <c r="GA509" s="58"/>
      <c r="GB509" s="58"/>
      <c r="GC509" s="58"/>
      <c r="GD509" s="58"/>
      <c r="GE509" s="58"/>
      <c r="GF509" s="58"/>
      <c r="GG509" s="58"/>
      <c r="GH509" s="58"/>
      <c r="GI509" s="58"/>
    </row>
    <row r="510" spans="1:191" s="1" customFormat="1" ht="15.75" x14ac:dyDescent="0.25">
      <c r="A510" s="247"/>
      <c r="E510" s="247"/>
      <c r="G510" s="248"/>
      <c r="H510" s="260"/>
      <c r="I510" s="143"/>
      <c r="J510" s="143"/>
      <c r="K510" s="244"/>
      <c r="L510" s="324"/>
      <c r="M510" s="244"/>
      <c r="N510" s="143"/>
      <c r="O510" s="244"/>
      <c r="P510" s="143"/>
      <c r="Q510" s="244"/>
      <c r="R510" s="143"/>
      <c r="S510" s="244"/>
      <c r="T510" s="143"/>
      <c r="U510" s="244"/>
      <c r="V510" s="143"/>
      <c r="W510" s="244"/>
      <c r="X510" s="143"/>
      <c r="Y510" s="244"/>
      <c r="Z510" s="143"/>
      <c r="AA510" s="244"/>
      <c r="AB510" s="143"/>
      <c r="AC510" s="244"/>
      <c r="AD510" s="143"/>
      <c r="AE510" s="244"/>
      <c r="AF510" s="143"/>
      <c r="AG510" s="143"/>
      <c r="AH510" s="143"/>
      <c r="AI510" s="143"/>
      <c r="AJ510" s="143"/>
      <c r="AK510" s="143"/>
      <c r="AL510" s="143"/>
      <c r="AM510" s="143"/>
      <c r="AN510" s="143"/>
      <c r="AO510" s="143"/>
      <c r="AP510" s="143"/>
      <c r="AQ510" s="143"/>
      <c r="AR510" s="143"/>
      <c r="AS510" s="143"/>
      <c r="AT510" s="143"/>
      <c r="AU510" s="143"/>
      <c r="AV510" s="143"/>
      <c r="AW510" s="143"/>
      <c r="AX510" s="143"/>
      <c r="AY510" s="143"/>
      <c r="AZ510" s="143"/>
      <c r="BA510" s="143"/>
      <c r="BB510" s="143"/>
      <c r="BC510" s="143"/>
      <c r="BD510" s="143"/>
      <c r="BE510" s="143"/>
      <c r="BF510" s="143"/>
      <c r="BG510" s="58"/>
      <c r="BH510" s="58"/>
      <c r="BI510" s="58"/>
      <c r="BJ510" s="58"/>
      <c r="BK510" s="58"/>
      <c r="BL510" s="58"/>
      <c r="BM510" s="58"/>
      <c r="BN510" s="58"/>
      <c r="BO510" s="58"/>
      <c r="BP510" s="58"/>
      <c r="BQ510" s="58"/>
      <c r="BR510" s="58"/>
      <c r="BS510" s="58"/>
      <c r="BT510" s="58"/>
      <c r="BU510" s="58"/>
      <c r="BV510" s="58"/>
      <c r="BW510" s="58"/>
      <c r="BX510" s="58"/>
      <c r="BY510" s="58"/>
      <c r="BZ510" s="58"/>
      <c r="CA510" s="58"/>
      <c r="CB510" s="58"/>
      <c r="CC510" s="58"/>
      <c r="CD510" s="58"/>
      <c r="CE510" s="58"/>
      <c r="CF510" s="58"/>
      <c r="CG510" s="58"/>
      <c r="CH510" s="58"/>
      <c r="CI510" s="58"/>
      <c r="CJ510" s="58"/>
      <c r="CK510" s="58"/>
      <c r="CL510" s="58"/>
      <c r="CM510" s="58"/>
      <c r="CN510" s="58"/>
      <c r="CO510" s="58"/>
      <c r="CP510" s="58"/>
      <c r="CQ510" s="58"/>
      <c r="CR510" s="58"/>
      <c r="CS510" s="58"/>
      <c r="CT510" s="58"/>
      <c r="CU510" s="58"/>
      <c r="CV510" s="58"/>
      <c r="CW510" s="58"/>
      <c r="CX510" s="58"/>
      <c r="CY510" s="58"/>
      <c r="CZ510" s="58"/>
      <c r="DA510" s="58"/>
      <c r="DB510" s="58"/>
      <c r="DC510" s="58"/>
      <c r="DD510" s="58"/>
      <c r="DE510" s="58"/>
      <c r="DF510" s="58"/>
      <c r="DG510" s="58"/>
      <c r="DH510" s="58"/>
      <c r="DI510" s="58"/>
      <c r="DJ510" s="58"/>
      <c r="DK510" s="58"/>
      <c r="DL510" s="58"/>
      <c r="DM510" s="58"/>
      <c r="DN510" s="58"/>
      <c r="DO510" s="58"/>
      <c r="DP510" s="58"/>
      <c r="DQ510" s="58"/>
      <c r="DR510" s="58"/>
      <c r="DS510" s="58"/>
      <c r="DT510" s="58"/>
      <c r="DU510" s="58"/>
      <c r="DV510" s="58"/>
      <c r="DW510" s="58"/>
      <c r="DX510" s="58"/>
      <c r="DY510" s="58"/>
      <c r="DZ510" s="58"/>
      <c r="EA510" s="58"/>
      <c r="EB510" s="58"/>
      <c r="EC510" s="58"/>
      <c r="ED510" s="58"/>
      <c r="EE510" s="58"/>
      <c r="EF510" s="58"/>
      <c r="EG510" s="58"/>
      <c r="EH510" s="58"/>
      <c r="EI510" s="58"/>
      <c r="EJ510" s="58"/>
      <c r="EK510" s="58"/>
      <c r="EL510" s="58"/>
      <c r="EM510" s="58"/>
      <c r="EN510" s="58"/>
      <c r="EO510" s="58"/>
      <c r="EP510" s="58"/>
      <c r="EQ510" s="58"/>
      <c r="ER510" s="58"/>
      <c r="ES510" s="58"/>
      <c r="ET510" s="58"/>
      <c r="EU510" s="58"/>
      <c r="EV510" s="58"/>
      <c r="EW510" s="58"/>
      <c r="EX510" s="58"/>
      <c r="EY510" s="58"/>
      <c r="EZ510" s="58"/>
      <c r="FA510" s="58"/>
      <c r="FB510" s="58"/>
      <c r="FC510" s="58"/>
      <c r="FD510" s="58"/>
      <c r="FE510" s="58"/>
      <c r="FF510" s="58"/>
      <c r="FG510" s="58"/>
      <c r="FH510" s="58"/>
      <c r="FI510" s="58"/>
      <c r="FJ510" s="58"/>
      <c r="FK510" s="58"/>
      <c r="FL510" s="58"/>
      <c r="FM510" s="58"/>
      <c r="FN510" s="58"/>
      <c r="FO510" s="58"/>
      <c r="FP510" s="58"/>
      <c r="FQ510" s="58"/>
      <c r="FR510" s="58"/>
      <c r="FS510" s="58"/>
      <c r="FT510" s="58"/>
      <c r="FU510" s="58"/>
      <c r="FV510" s="58"/>
      <c r="FW510" s="58"/>
      <c r="FX510" s="58"/>
      <c r="FY510" s="58"/>
      <c r="FZ510" s="58"/>
      <c r="GA510" s="58"/>
      <c r="GB510" s="58"/>
      <c r="GC510" s="58"/>
      <c r="GD510" s="58"/>
      <c r="GE510" s="58"/>
      <c r="GF510" s="58"/>
      <c r="GG510" s="58"/>
      <c r="GH510" s="58"/>
      <c r="GI510" s="58"/>
    </row>
    <row r="511" spans="1:191" s="1" customFormat="1" ht="15.75" x14ac:dyDescent="0.25">
      <c r="E511" s="247"/>
      <c r="F511" s="249"/>
      <c r="G511" s="248"/>
      <c r="H511" s="260"/>
      <c r="I511" s="143"/>
      <c r="J511" s="143"/>
      <c r="K511" s="244"/>
      <c r="L511" s="324"/>
      <c r="M511" s="244"/>
      <c r="N511" s="143"/>
      <c r="O511" s="244"/>
      <c r="P511" s="143"/>
      <c r="Q511" s="244"/>
      <c r="R511" s="143"/>
      <c r="S511" s="244"/>
      <c r="T511" s="143"/>
      <c r="U511" s="244"/>
      <c r="V511" s="143"/>
      <c r="W511" s="244"/>
      <c r="X511" s="143"/>
      <c r="Y511" s="244"/>
      <c r="Z511" s="143"/>
      <c r="AA511" s="244"/>
      <c r="AB511" s="143"/>
      <c r="AC511" s="244"/>
      <c r="AD511" s="143"/>
      <c r="AE511" s="244"/>
      <c r="AF511" s="143"/>
      <c r="AG511" s="143"/>
      <c r="AH511" s="143"/>
      <c r="AI511" s="143"/>
      <c r="AJ511" s="143"/>
      <c r="AK511" s="143"/>
      <c r="AL511" s="143"/>
      <c r="AM511" s="143"/>
      <c r="AN511" s="143"/>
      <c r="AO511" s="143"/>
      <c r="AP511" s="143"/>
      <c r="AQ511" s="143"/>
      <c r="AR511" s="143"/>
      <c r="AS511" s="143"/>
      <c r="AT511" s="143"/>
      <c r="AU511" s="143"/>
      <c r="AV511" s="143"/>
      <c r="AW511" s="143"/>
      <c r="AX511" s="143"/>
      <c r="AY511" s="143"/>
      <c r="AZ511" s="143"/>
      <c r="BA511" s="143"/>
      <c r="BB511" s="143"/>
      <c r="BC511" s="143"/>
      <c r="BD511" s="143"/>
      <c r="BE511" s="143"/>
      <c r="BF511" s="143"/>
      <c r="BG511" s="58"/>
      <c r="BH511" s="58"/>
      <c r="BI511" s="58"/>
      <c r="BJ511" s="58"/>
      <c r="BK511" s="58"/>
      <c r="BL511" s="58"/>
      <c r="BM511" s="58"/>
      <c r="BN511" s="58"/>
      <c r="BO511" s="58"/>
      <c r="BP511" s="58"/>
      <c r="BQ511" s="58"/>
      <c r="BR511" s="58"/>
      <c r="BS511" s="58"/>
      <c r="BT511" s="58"/>
      <c r="BU511" s="58"/>
      <c r="BV511" s="58"/>
      <c r="BW511" s="58"/>
      <c r="BX511" s="58"/>
      <c r="BY511" s="58"/>
      <c r="BZ511" s="58"/>
      <c r="CA511" s="58"/>
      <c r="CB511" s="58"/>
      <c r="CC511" s="58"/>
      <c r="CD511" s="58"/>
      <c r="CE511" s="58"/>
      <c r="CF511" s="58"/>
      <c r="CG511" s="58"/>
      <c r="CH511" s="58"/>
      <c r="CI511" s="58"/>
      <c r="CJ511" s="58"/>
      <c r="CK511" s="58"/>
      <c r="CL511" s="58"/>
      <c r="CM511" s="58"/>
      <c r="CN511" s="58"/>
      <c r="CO511" s="58"/>
      <c r="CP511" s="58"/>
      <c r="CQ511" s="58"/>
      <c r="CR511" s="58"/>
      <c r="CS511" s="58"/>
      <c r="CT511" s="58"/>
      <c r="CU511" s="58"/>
      <c r="CV511" s="58"/>
      <c r="CW511" s="58"/>
      <c r="CX511" s="58"/>
      <c r="CY511" s="58"/>
      <c r="CZ511" s="58"/>
      <c r="DA511" s="58"/>
      <c r="DB511" s="58"/>
      <c r="DC511" s="58"/>
      <c r="DD511" s="58"/>
      <c r="DE511" s="58"/>
      <c r="DF511" s="58"/>
      <c r="DG511" s="58"/>
      <c r="DH511" s="58"/>
      <c r="DI511" s="58"/>
      <c r="DJ511" s="58"/>
      <c r="DK511" s="58"/>
      <c r="DL511" s="58"/>
      <c r="DM511" s="58"/>
      <c r="DN511" s="58"/>
      <c r="DO511" s="58"/>
      <c r="DP511" s="58"/>
      <c r="DQ511" s="58"/>
      <c r="DR511" s="58"/>
      <c r="DS511" s="58"/>
      <c r="DT511" s="58"/>
      <c r="DU511" s="58"/>
      <c r="DV511" s="58"/>
      <c r="DW511" s="58"/>
      <c r="DX511" s="58"/>
      <c r="DY511" s="58"/>
      <c r="DZ511" s="58"/>
      <c r="EA511" s="58"/>
      <c r="EB511" s="58"/>
      <c r="EC511" s="58"/>
      <c r="ED511" s="58"/>
      <c r="EE511" s="58"/>
      <c r="EF511" s="58"/>
      <c r="EG511" s="58"/>
      <c r="EH511" s="58"/>
      <c r="EI511" s="58"/>
      <c r="EJ511" s="58"/>
      <c r="EK511" s="58"/>
      <c r="EL511" s="58"/>
      <c r="EM511" s="58"/>
      <c r="EN511" s="58"/>
      <c r="EO511" s="58"/>
      <c r="EP511" s="58"/>
      <c r="EQ511" s="58"/>
      <c r="ER511" s="58"/>
      <c r="ES511" s="58"/>
      <c r="ET511" s="58"/>
      <c r="EU511" s="58"/>
      <c r="EV511" s="58"/>
      <c r="EW511" s="58"/>
      <c r="EX511" s="58"/>
      <c r="EY511" s="58"/>
      <c r="EZ511" s="58"/>
      <c r="FA511" s="58"/>
      <c r="FB511" s="58"/>
      <c r="FC511" s="58"/>
      <c r="FD511" s="58"/>
      <c r="FE511" s="58"/>
      <c r="FF511" s="58"/>
      <c r="FG511" s="58"/>
      <c r="FH511" s="58"/>
      <c r="FI511" s="58"/>
      <c r="FJ511" s="58"/>
      <c r="FK511" s="58"/>
      <c r="FL511" s="58"/>
      <c r="FM511" s="58"/>
      <c r="FN511" s="58"/>
      <c r="FO511" s="58"/>
      <c r="FP511" s="58"/>
      <c r="FQ511" s="58"/>
      <c r="FR511" s="58"/>
      <c r="FS511" s="58"/>
      <c r="FT511" s="58"/>
      <c r="FU511" s="58"/>
      <c r="FV511" s="58"/>
      <c r="FW511" s="58"/>
      <c r="FX511" s="58"/>
      <c r="FY511" s="58"/>
      <c r="FZ511" s="58"/>
      <c r="GA511" s="58"/>
      <c r="GB511" s="58"/>
      <c r="GC511" s="58"/>
      <c r="GD511" s="58"/>
      <c r="GE511" s="58"/>
      <c r="GF511" s="58"/>
      <c r="GG511" s="58"/>
      <c r="GH511" s="58"/>
      <c r="GI511" s="58"/>
    </row>
    <row r="512" spans="1:191" s="1" customFormat="1" ht="15.75" x14ac:dyDescent="0.25">
      <c r="E512" s="247"/>
      <c r="F512" s="247"/>
      <c r="G512" s="248"/>
      <c r="H512" s="260"/>
      <c r="I512" s="143"/>
      <c r="J512" s="143"/>
      <c r="K512" s="244"/>
      <c r="L512" s="324"/>
      <c r="M512" s="244"/>
      <c r="N512" s="143"/>
      <c r="O512" s="244"/>
      <c r="P512" s="143"/>
      <c r="Q512" s="244"/>
      <c r="R512" s="143"/>
      <c r="S512" s="244"/>
      <c r="T512" s="143"/>
      <c r="U512" s="244"/>
      <c r="V512" s="143"/>
      <c r="W512" s="244"/>
      <c r="X512" s="143"/>
      <c r="Y512" s="244"/>
      <c r="Z512" s="143"/>
      <c r="AA512" s="244"/>
      <c r="AB512" s="143"/>
      <c r="AC512" s="244"/>
      <c r="AD512" s="143"/>
      <c r="AE512" s="244"/>
      <c r="AF512" s="143"/>
      <c r="AG512" s="143"/>
      <c r="AH512" s="143"/>
      <c r="AI512" s="143"/>
      <c r="AJ512" s="143"/>
      <c r="AK512" s="143"/>
      <c r="AL512" s="143"/>
      <c r="AM512" s="143"/>
      <c r="AN512" s="143"/>
      <c r="AO512" s="143"/>
      <c r="AP512" s="143"/>
      <c r="AQ512" s="143"/>
      <c r="AR512" s="143"/>
      <c r="AS512" s="143"/>
      <c r="AT512" s="143"/>
      <c r="AU512" s="143"/>
      <c r="AV512" s="143"/>
      <c r="AW512" s="143"/>
      <c r="AX512" s="143"/>
      <c r="AY512" s="143"/>
      <c r="AZ512" s="143"/>
      <c r="BA512" s="143"/>
      <c r="BB512" s="143"/>
      <c r="BC512" s="143"/>
      <c r="BD512" s="143"/>
      <c r="BE512" s="143"/>
      <c r="BF512" s="143"/>
      <c r="BG512" s="58"/>
      <c r="BH512" s="58"/>
      <c r="BI512" s="58"/>
      <c r="BJ512" s="58"/>
      <c r="BK512" s="58"/>
      <c r="BL512" s="58"/>
      <c r="BM512" s="58"/>
      <c r="BN512" s="58"/>
      <c r="BO512" s="58"/>
      <c r="BP512" s="58"/>
      <c r="BQ512" s="58"/>
      <c r="BR512" s="58"/>
      <c r="BS512" s="58"/>
      <c r="BT512" s="58"/>
      <c r="BU512" s="58"/>
      <c r="BV512" s="58"/>
      <c r="BW512" s="58"/>
      <c r="BX512" s="58"/>
      <c r="BY512" s="58"/>
      <c r="BZ512" s="58"/>
      <c r="CA512" s="58"/>
      <c r="CB512" s="58"/>
      <c r="CC512" s="58"/>
      <c r="CD512" s="58"/>
      <c r="CE512" s="58"/>
      <c r="CF512" s="58"/>
      <c r="CG512" s="58"/>
      <c r="CH512" s="58"/>
      <c r="CI512" s="58"/>
      <c r="CJ512" s="58"/>
      <c r="CK512" s="58"/>
      <c r="CL512" s="58"/>
      <c r="CM512" s="58"/>
      <c r="CN512" s="58"/>
      <c r="CO512" s="58"/>
      <c r="CP512" s="58"/>
      <c r="CQ512" s="58"/>
      <c r="CR512" s="58"/>
      <c r="CS512" s="58"/>
      <c r="CT512" s="58"/>
      <c r="CU512" s="58"/>
      <c r="CV512" s="58"/>
      <c r="CW512" s="58"/>
      <c r="CX512" s="58"/>
      <c r="CY512" s="58"/>
      <c r="CZ512" s="58"/>
      <c r="DA512" s="58"/>
      <c r="DB512" s="58"/>
      <c r="DC512" s="58"/>
      <c r="DD512" s="58"/>
      <c r="DE512" s="58"/>
      <c r="DF512" s="58"/>
      <c r="DG512" s="58"/>
      <c r="DH512" s="58"/>
      <c r="DI512" s="58"/>
      <c r="DJ512" s="58"/>
      <c r="DK512" s="58"/>
      <c r="DL512" s="58"/>
      <c r="DM512" s="58"/>
      <c r="DN512" s="58"/>
      <c r="DO512" s="58"/>
      <c r="DP512" s="58"/>
      <c r="DQ512" s="58"/>
      <c r="DR512" s="58"/>
      <c r="DS512" s="58"/>
      <c r="DT512" s="58"/>
      <c r="DU512" s="58"/>
      <c r="DV512" s="58"/>
      <c r="DW512" s="58"/>
      <c r="DX512" s="58"/>
      <c r="DY512" s="58"/>
      <c r="DZ512" s="58"/>
      <c r="EA512" s="58"/>
      <c r="EB512" s="58"/>
      <c r="EC512" s="58"/>
      <c r="ED512" s="58"/>
      <c r="EE512" s="58"/>
      <c r="EF512" s="58"/>
      <c r="EG512" s="58"/>
      <c r="EH512" s="58"/>
      <c r="EI512" s="58"/>
      <c r="EJ512" s="58"/>
      <c r="EK512" s="58"/>
      <c r="EL512" s="58"/>
      <c r="EM512" s="58"/>
      <c r="EN512" s="58"/>
      <c r="EO512" s="58"/>
      <c r="EP512" s="58"/>
      <c r="EQ512" s="58"/>
      <c r="ER512" s="58"/>
      <c r="ES512" s="58"/>
      <c r="ET512" s="58"/>
      <c r="EU512" s="58"/>
      <c r="EV512" s="58"/>
      <c r="EW512" s="58"/>
      <c r="EX512" s="58"/>
      <c r="EY512" s="58"/>
      <c r="EZ512" s="58"/>
      <c r="FA512" s="58"/>
      <c r="FB512" s="58"/>
      <c r="FC512" s="58"/>
      <c r="FD512" s="58"/>
      <c r="FE512" s="58"/>
      <c r="FF512" s="58"/>
      <c r="FG512" s="58"/>
      <c r="FH512" s="58"/>
      <c r="FI512" s="58"/>
      <c r="FJ512" s="58"/>
      <c r="FK512" s="58"/>
      <c r="FL512" s="58"/>
      <c r="FM512" s="58"/>
      <c r="FN512" s="58"/>
      <c r="FO512" s="58"/>
      <c r="FP512" s="58"/>
      <c r="FQ512" s="58"/>
      <c r="FR512" s="58"/>
      <c r="FS512" s="58"/>
      <c r="FT512" s="58"/>
      <c r="FU512" s="58"/>
      <c r="FV512" s="58"/>
      <c r="FW512" s="58"/>
      <c r="FX512" s="58"/>
      <c r="FY512" s="58"/>
      <c r="FZ512" s="58"/>
      <c r="GA512" s="58"/>
      <c r="GB512" s="58"/>
      <c r="GC512" s="58"/>
      <c r="GD512" s="58"/>
      <c r="GE512" s="58"/>
      <c r="GF512" s="58"/>
      <c r="GG512" s="58"/>
      <c r="GH512" s="58"/>
      <c r="GI512" s="58"/>
    </row>
    <row r="513" spans="1:191" s="1" customFormat="1" ht="15.75" x14ac:dyDescent="0.25">
      <c r="F513" s="250"/>
      <c r="G513" s="221"/>
      <c r="H513" s="260"/>
      <c r="I513" s="143"/>
      <c r="J513" s="143"/>
      <c r="K513" s="244"/>
      <c r="L513" s="324"/>
      <c r="M513" s="244"/>
      <c r="N513" s="143"/>
      <c r="O513" s="244"/>
      <c r="P513" s="143"/>
      <c r="Q513" s="244"/>
      <c r="R513" s="143"/>
      <c r="S513" s="244"/>
      <c r="T513" s="143"/>
      <c r="U513" s="244"/>
      <c r="V513" s="143"/>
      <c r="W513" s="244"/>
      <c r="X513" s="143"/>
      <c r="Y513" s="244"/>
      <c r="Z513" s="143"/>
      <c r="AA513" s="244"/>
      <c r="AB513" s="143"/>
      <c r="AC513" s="244"/>
      <c r="AD513" s="143"/>
      <c r="AE513" s="244"/>
      <c r="AF513" s="143"/>
      <c r="AG513" s="143"/>
      <c r="AH513" s="143"/>
      <c r="AI513" s="143"/>
      <c r="AJ513" s="143"/>
      <c r="AK513" s="143"/>
      <c r="AL513" s="143"/>
      <c r="AM513" s="143"/>
      <c r="AN513" s="143"/>
      <c r="AO513" s="143"/>
      <c r="AP513" s="143"/>
      <c r="AQ513" s="143"/>
      <c r="AR513" s="143"/>
      <c r="AS513" s="143"/>
      <c r="AT513" s="143"/>
      <c r="AU513" s="143"/>
      <c r="AV513" s="143"/>
      <c r="AW513" s="143"/>
      <c r="AX513" s="143"/>
      <c r="AY513" s="143"/>
      <c r="AZ513" s="143"/>
      <c r="BA513" s="143"/>
      <c r="BB513" s="143"/>
      <c r="BC513" s="143"/>
      <c r="BD513" s="143"/>
      <c r="BE513" s="143"/>
      <c r="BF513" s="143"/>
      <c r="BG513" s="58"/>
      <c r="BH513" s="58"/>
      <c r="BI513" s="58"/>
      <c r="BJ513" s="58"/>
      <c r="BK513" s="58"/>
      <c r="BL513" s="58"/>
      <c r="BM513" s="58"/>
      <c r="BN513" s="58"/>
      <c r="BO513" s="58"/>
      <c r="BP513" s="58"/>
      <c r="BQ513" s="58"/>
      <c r="BR513" s="58"/>
      <c r="BS513" s="58"/>
      <c r="BT513" s="58"/>
      <c r="BU513" s="58"/>
      <c r="BV513" s="58"/>
      <c r="BW513" s="58"/>
      <c r="BX513" s="58"/>
      <c r="BY513" s="58"/>
      <c r="BZ513" s="58"/>
      <c r="CA513" s="58"/>
      <c r="CB513" s="58"/>
      <c r="CC513" s="58"/>
      <c r="CD513" s="58"/>
      <c r="CE513" s="58"/>
      <c r="CF513" s="58"/>
      <c r="CG513" s="58"/>
      <c r="CH513" s="58"/>
      <c r="CI513" s="58"/>
      <c r="CJ513" s="58"/>
      <c r="CK513" s="58"/>
      <c r="CL513" s="58"/>
      <c r="CM513" s="58"/>
      <c r="CN513" s="58"/>
      <c r="CO513" s="58"/>
      <c r="CP513" s="58"/>
      <c r="CQ513" s="58"/>
      <c r="CR513" s="58"/>
      <c r="CS513" s="58"/>
      <c r="CT513" s="58"/>
      <c r="CU513" s="58"/>
      <c r="CV513" s="58"/>
      <c r="CW513" s="58"/>
      <c r="CX513" s="58"/>
      <c r="CY513" s="58"/>
      <c r="CZ513" s="58"/>
      <c r="DA513" s="58"/>
      <c r="DB513" s="58"/>
      <c r="DC513" s="58"/>
      <c r="DD513" s="58"/>
      <c r="DE513" s="58"/>
      <c r="DF513" s="58"/>
      <c r="DG513" s="58"/>
      <c r="DH513" s="58"/>
      <c r="DI513" s="58"/>
      <c r="DJ513" s="58"/>
      <c r="DK513" s="58"/>
      <c r="DL513" s="58"/>
      <c r="DM513" s="58"/>
      <c r="DN513" s="58"/>
      <c r="DO513" s="58"/>
      <c r="DP513" s="58"/>
      <c r="DQ513" s="58"/>
      <c r="DR513" s="58"/>
      <c r="DS513" s="58"/>
      <c r="DT513" s="58"/>
      <c r="DU513" s="58"/>
      <c r="DV513" s="58"/>
      <c r="DW513" s="58"/>
      <c r="DX513" s="58"/>
      <c r="DY513" s="58"/>
      <c r="DZ513" s="58"/>
      <c r="EA513" s="58"/>
      <c r="EB513" s="58"/>
      <c r="EC513" s="58"/>
      <c r="ED513" s="58"/>
      <c r="EE513" s="58"/>
      <c r="EF513" s="58"/>
      <c r="EG513" s="58"/>
      <c r="EH513" s="58"/>
      <c r="EI513" s="58"/>
      <c r="EJ513" s="58"/>
      <c r="EK513" s="58"/>
      <c r="EL513" s="58"/>
      <c r="EM513" s="58"/>
      <c r="EN513" s="58"/>
      <c r="EO513" s="58"/>
      <c r="EP513" s="58"/>
      <c r="EQ513" s="58"/>
      <c r="ER513" s="58"/>
      <c r="ES513" s="58"/>
      <c r="ET513" s="58"/>
      <c r="EU513" s="58"/>
      <c r="EV513" s="58"/>
      <c r="EW513" s="58"/>
      <c r="EX513" s="58"/>
      <c r="EY513" s="58"/>
      <c r="EZ513" s="58"/>
      <c r="FA513" s="58"/>
      <c r="FB513" s="58"/>
      <c r="FC513" s="58"/>
      <c r="FD513" s="58"/>
      <c r="FE513" s="58"/>
      <c r="FF513" s="58"/>
      <c r="FG513" s="58"/>
      <c r="FH513" s="58"/>
      <c r="FI513" s="58"/>
      <c r="FJ513" s="58"/>
      <c r="FK513" s="58"/>
      <c r="FL513" s="58"/>
      <c r="FM513" s="58"/>
      <c r="FN513" s="58"/>
      <c r="FO513" s="58"/>
      <c r="FP513" s="58"/>
      <c r="FQ513" s="58"/>
      <c r="FR513" s="58"/>
      <c r="FS513" s="58"/>
      <c r="FT513" s="58"/>
      <c r="FU513" s="58"/>
      <c r="FV513" s="58"/>
      <c r="FW513" s="58"/>
      <c r="FX513" s="58"/>
      <c r="FY513" s="58"/>
      <c r="FZ513" s="58"/>
      <c r="GA513" s="58"/>
      <c r="GB513" s="58"/>
      <c r="GC513" s="58"/>
      <c r="GD513" s="58"/>
      <c r="GE513" s="58"/>
      <c r="GF513" s="58"/>
      <c r="GG513" s="58"/>
      <c r="GH513" s="58"/>
      <c r="GI513" s="58"/>
    </row>
    <row r="514" spans="1:191" s="1" customFormat="1" ht="15.75" x14ac:dyDescent="0.25">
      <c r="F514" s="250"/>
      <c r="G514" s="221"/>
      <c r="H514" s="260"/>
      <c r="I514" s="143"/>
      <c r="J514" s="143"/>
      <c r="K514" s="244"/>
      <c r="L514" s="324"/>
      <c r="M514" s="244"/>
      <c r="N514" s="143"/>
      <c r="O514" s="244"/>
      <c r="P514" s="143"/>
      <c r="Q514" s="244"/>
      <c r="R514" s="143"/>
      <c r="S514" s="244"/>
      <c r="T514" s="143"/>
      <c r="U514" s="244"/>
      <c r="V514" s="143"/>
      <c r="W514" s="244"/>
      <c r="X514" s="143"/>
      <c r="Y514" s="244"/>
      <c r="Z514" s="143"/>
      <c r="AA514" s="244"/>
      <c r="AB514" s="143"/>
      <c r="AC514" s="244"/>
      <c r="AD514" s="143"/>
      <c r="AE514" s="244"/>
      <c r="AF514" s="143"/>
      <c r="AG514" s="143"/>
      <c r="AH514" s="143"/>
      <c r="AI514" s="143"/>
      <c r="AJ514" s="143"/>
      <c r="AK514" s="143"/>
      <c r="AL514" s="143"/>
      <c r="AM514" s="143"/>
      <c r="AN514" s="143"/>
      <c r="AO514" s="143"/>
      <c r="AP514" s="143"/>
      <c r="AQ514" s="143"/>
      <c r="AR514" s="143"/>
      <c r="AS514" s="143"/>
      <c r="AT514" s="143"/>
      <c r="AU514" s="143"/>
      <c r="AV514" s="143"/>
      <c r="AW514" s="143"/>
      <c r="AX514" s="143"/>
      <c r="AY514" s="143"/>
      <c r="AZ514" s="143"/>
      <c r="BA514" s="143"/>
      <c r="BB514" s="143"/>
      <c r="BC514" s="143"/>
      <c r="BD514" s="143"/>
      <c r="BE514" s="143"/>
      <c r="BF514" s="143"/>
      <c r="BG514" s="58"/>
      <c r="BH514" s="58"/>
      <c r="BI514" s="58"/>
      <c r="BJ514" s="58"/>
      <c r="BK514" s="58"/>
      <c r="BL514" s="58"/>
      <c r="BM514" s="58"/>
      <c r="BN514" s="58"/>
      <c r="BO514" s="58"/>
      <c r="BP514" s="58"/>
      <c r="BQ514" s="58"/>
      <c r="BR514" s="58"/>
      <c r="BS514" s="58"/>
      <c r="BT514" s="58"/>
      <c r="BU514" s="58"/>
      <c r="BV514" s="58"/>
      <c r="BW514" s="58"/>
      <c r="BX514" s="58"/>
      <c r="BY514" s="58"/>
      <c r="BZ514" s="58"/>
      <c r="CA514" s="58"/>
      <c r="CB514" s="58"/>
      <c r="CC514" s="58"/>
      <c r="CD514" s="58"/>
      <c r="CE514" s="58"/>
      <c r="CF514" s="58"/>
      <c r="CG514" s="58"/>
      <c r="CH514" s="58"/>
      <c r="CI514" s="58"/>
      <c r="CJ514" s="58"/>
      <c r="CK514" s="58"/>
      <c r="CL514" s="58"/>
      <c r="CM514" s="58"/>
      <c r="CN514" s="58"/>
      <c r="CO514" s="58"/>
      <c r="CP514" s="58"/>
      <c r="CQ514" s="58"/>
      <c r="CR514" s="58"/>
      <c r="CS514" s="58"/>
      <c r="CT514" s="58"/>
      <c r="CU514" s="58"/>
      <c r="CV514" s="58"/>
      <c r="CW514" s="58"/>
      <c r="CX514" s="58"/>
      <c r="CY514" s="58"/>
      <c r="CZ514" s="58"/>
      <c r="DA514" s="58"/>
      <c r="DB514" s="58"/>
      <c r="DC514" s="58"/>
      <c r="DD514" s="58"/>
      <c r="DE514" s="58"/>
      <c r="DF514" s="58"/>
      <c r="DG514" s="58"/>
      <c r="DH514" s="58"/>
      <c r="DI514" s="58"/>
      <c r="DJ514" s="58"/>
      <c r="DK514" s="58"/>
      <c r="DL514" s="58"/>
      <c r="DM514" s="58"/>
      <c r="DN514" s="58"/>
      <c r="DO514" s="58"/>
      <c r="DP514" s="58"/>
      <c r="DQ514" s="58"/>
      <c r="DR514" s="58"/>
      <c r="DS514" s="58"/>
      <c r="DT514" s="58"/>
      <c r="DU514" s="58"/>
      <c r="DV514" s="58"/>
      <c r="DW514" s="58"/>
      <c r="DX514" s="58"/>
      <c r="DY514" s="58"/>
      <c r="DZ514" s="58"/>
      <c r="EA514" s="58"/>
      <c r="EB514" s="58"/>
      <c r="EC514" s="58"/>
      <c r="ED514" s="58"/>
      <c r="EE514" s="58"/>
      <c r="EF514" s="58"/>
      <c r="EG514" s="58"/>
      <c r="EH514" s="58"/>
      <c r="EI514" s="58"/>
      <c r="EJ514" s="58"/>
      <c r="EK514" s="58"/>
      <c r="EL514" s="58"/>
      <c r="EM514" s="58"/>
      <c r="EN514" s="58"/>
      <c r="EO514" s="58"/>
      <c r="EP514" s="58"/>
      <c r="EQ514" s="58"/>
      <c r="ER514" s="58"/>
      <c r="ES514" s="58"/>
      <c r="ET514" s="58"/>
      <c r="EU514" s="58"/>
      <c r="EV514" s="58"/>
      <c r="EW514" s="58"/>
      <c r="EX514" s="58"/>
      <c r="EY514" s="58"/>
      <c r="EZ514" s="58"/>
      <c r="FA514" s="58"/>
      <c r="FB514" s="58"/>
      <c r="FC514" s="58"/>
      <c r="FD514" s="58"/>
      <c r="FE514" s="58"/>
      <c r="FF514" s="58"/>
      <c r="FG514" s="58"/>
      <c r="FH514" s="58"/>
      <c r="FI514" s="58"/>
      <c r="FJ514" s="58"/>
      <c r="FK514" s="58"/>
      <c r="FL514" s="58"/>
      <c r="FM514" s="58"/>
      <c r="FN514" s="58"/>
      <c r="FO514" s="58"/>
      <c r="FP514" s="58"/>
      <c r="FQ514" s="58"/>
      <c r="FR514" s="58"/>
      <c r="FS514" s="58"/>
      <c r="FT514" s="58"/>
      <c r="FU514" s="58"/>
      <c r="FV514" s="58"/>
      <c r="FW514" s="58"/>
      <c r="FX514" s="58"/>
      <c r="FY514" s="58"/>
      <c r="FZ514" s="58"/>
      <c r="GA514" s="58"/>
      <c r="GB514" s="58"/>
      <c r="GC514" s="58"/>
      <c r="GD514" s="58"/>
      <c r="GE514" s="58"/>
      <c r="GF514" s="58"/>
      <c r="GG514" s="58"/>
      <c r="GH514" s="58"/>
      <c r="GI514" s="58"/>
    </row>
    <row r="515" spans="1:191" s="1" customFormat="1" ht="15.75" x14ac:dyDescent="0.25">
      <c r="F515" s="250"/>
      <c r="G515" s="221"/>
      <c r="H515" s="260"/>
      <c r="I515" s="143"/>
      <c r="J515" s="143"/>
      <c r="K515" s="244"/>
      <c r="L515" s="324"/>
      <c r="M515" s="244"/>
      <c r="N515" s="143"/>
      <c r="O515" s="244"/>
      <c r="P515" s="143"/>
      <c r="Q515" s="244"/>
      <c r="R515" s="143"/>
      <c r="S515" s="244"/>
      <c r="T515" s="143"/>
      <c r="U515" s="244"/>
      <c r="V515" s="143"/>
      <c r="W515" s="244"/>
      <c r="X515" s="143"/>
      <c r="Y515" s="244"/>
      <c r="Z515" s="143"/>
      <c r="AA515" s="244"/>
      <c r="AB515" s="143"/>
      <c r="AC515" s="244"/>
      <c r="AD515" s="143"/>
      <c r="AE515" s="244"/>
      <c r="AF515" s="143"/>
      <c r="AG515" s="143"/>
      <c r="AH515" s="143"/>
      <c r="AI515" s="143"/>
      <c r="AJ515" s="143"/>
      <c r="AK515" s="143"/>
      <c r="AL515" s="143"/>
      <c r="AM515" s="143"/>
      <c r="AN515" s="143"/>
      <c r="AO515" s="143"/>
      <c r="AP515" s="143"/>
      <c r="AQ515" s="143"/>
      <c r="AR515" s="143"/>
      <c r="AS515" s="143"/>
      <c r="AT515" s="143"/>
      <c r="AU515" s="143"/>
      <c r="AV515" s="143"/>
      <c r="AW515" s="143"/>
      <c r="AX515" s="143"/>
      <c r="AY515" s="143"/>
      <c r="AZ515" s="143"/>
      <c r="BA515" s="143"/>
      <c r="BB515" s="143"/>
      <c r="BC515" s="143"/>
      <c r="BD515" s="143"/>
      <c r="BE515" s="143"/>
      <c r="BF515" s="143"/>
      <c r="BG515" s="58"/>
      <c r="BH515" s="58"/>
      <c r="BI515" s="58"/>
      <c r="BJ515" s="58"/>
      <c r="BK515" s="58"/>
      <c r="BL515" s="58"/>
      <c r="BM515" s="58"/>
      <c r="BN515" s="58"/>
      <c r="BO515" s="58"/>
      <c r="BP515" s="58"/>
      <c r="BQ515" s="58"/>
      <c r="BR515" s="58"/>
      <c r="BS515" s="58"/>
      <c r="BT515" s="58"/>
      <c r="BU515" s="58"/>
      <c r="BV515" s="58"/>
      <c r="BW515" s="58"/>
      <c r="BX515" s="58"/>
      <c r="BY515" s="58"/>
      <c r="BZ515" s="58"/>
      <c r="CA515" s="58"/>
      <c r="CB515" s="58"/>
      <c r="CC515" s="58"/>
      <c r="CD515" s="58"/>
      <c r="CE515" s="58"/>
      <c r="CF515" s="58"/>
      <c r="CG515" s="58"/>
      <c r="CH515" s="58"/>
      <c r="CI515" s="58"/>
      <c r="CJ515" s="58"/>
      <c r="CK515" s="58"/>
      <c r="CL515" s="58"/>
      <c r="CM515" s="58"/>
      <c r="CN515" s="58"/>
      <c r="CO515" s="58"/>
      <c r="CP515" s="58"/>
      <c r="CQ515" s="58"/>
      <c r="CR515" s="58"/>
      <c r="CS515" s="58"/>
      <c r="CT515" s="58"/>
      <c r="CU515" s="58"/>
      <c r="CV515" s="58"/>
      <c r="CW515" s="58"/>
      <c r="CX515" s="58"/>
      <c r="CY515" s="58"/>
      <c r="CZ515" s="58"/>
      <c r="DA515" s="58"/>
      <c r="DB515" s="58"/>
      <c r="DC515" s="58"/>
      <c r="DD515" s="58"/>
      <c r="DE515" s="58"/>
      <c r="DF515" s="58"/>
      <c r="DG515" s="58"/>
      <c r="DH515" s="58"/>
      <c r="DI515" s="58"/>
      <c r="DJ515" s="58"/>
      <c r="DK515" s="58"/>
      <c r="DL515" s="58"/>
      <c r="DM515" s="58"/>
      <c r="DN515" s="58"/>
      <c r="DO515" s="58"/>
      <c r="DP515" s="58"/>
      <c r="DQ515" s="58"/>
      <c r="DR515" s="58"/>
      <c r="DS515" s="58"/>
      <c r="DT515" s="58"/>
      <c r="DU515" s="58"/>
      <c r="DV515" s="58"/>
      <c r="DW515" s="58"/>
      <c r="DX515" s="58"/>
      <c r="DY515" s="58"/>
      <c r="DZ515" s="58"/>
      <c r="EA515" s="58"/>
      <c r="EB515" s="58"/>
      <c r="EC515" s="58"/>
      <c r="ED515" s="58"/>
      <c r="EE515" s="58"/>
      <c r="EF515" s="58"/>
      <c r="EG515" s="58"/>
      <c r="EH515" s="58"/>
      <c r="EI515" s="58"/>
      <c r="EJ515" s="58"/>
      <c r="EK515" s="58"/>
      <c r="EL515" s="58"/>
      <c r="EM515" s="58"/>
      <c r="EN515" s="58"/>
      <c r="EO515" s="58"/>
      <c r="EP515" s="58"/>
      <c r="EQ515" s="58"/>
      <c r="ER515" s="58"/>
      <c r="ES515" s="58"/>
      <c r="ET515" s="58"/>
      <c r="EU515" s="58"/>
      <c r="EV515" s="58"/>
      <c r="EW515" s="58"/>
      <c r="EX515" s="58"/>
      <c r="EY515" s="58"/>
      <c r="EZ515" s="58"/>
      <c r="FA515" s="58"/>
      <c r="FB515" s="58"/>
      <c r="FC515" s="58"/>
      <c r="FD515" s="58"/>
      <c r="FE515" s="58"/>
      <c r="FF515" s="58"/>
      <c r="FG515" s="58"/>
      <c r="FH515" s="58"/>
      <c r="FI515" s="58"/>
      <c r="FJ515" s="58"/>
      <c r="FK515" s="58"/>
      <c r="FL515" s="58"/>
      <c r="FM515" s="58"/>
      <c r="FN515" s="58"/>
      <c r="FO515" s="58"/>
      <c r="FP515" s="58"/>
      <c r="FQ515" s="58"/>
      <c r="FR515" s="58"/>
      <c r="FS515" s="58"/>
      <c r="FT515" s="58"/>
      <c r="FU515" s="58"/>
      <c r="FV515" s="58"/>
      <c r="FW515" s="58"/>
      <c r="FX515" s="58"/>
      <c r="FY515" s="58"/>
      <c r="FZ515" s="58"/>
      <c r="GA515" s="58"/>
      <c r="GB515" s="58"/>
      <c r="GC515" s="58"/>
      <c r="GD515" s="58"/>
      <c r="GE515" s="58"/>
      <c r="GF515" s="58"/>
      <c r="GG515" s="58"/>
      <c r="GH515" s="58"/>
      <c r="GI515" s="58"/>
    </row>
    <row r="516" spans="1:191" s="1" customFormat="1" ht="15.75" x14ac:dyDescent="0.25">
      <c r="F516" s="250"/>
      <c r="G516" s="221"/>
      <c r="H516" s="260"/>
      <c r="I516" s="143"/>
      <c r="J516" s="143"/>
      <c r="K516" s="244"/>
      <c r="L516" s="324"/>
      <c r="M516" s="244"/>
      <c r="N516" s="143"/>
      <c r="O516" s="244"/>
      <c r="P516" s="143"/>
      <c r="Q516" s="244"/>
      <c r="R516" s="143"/>
      <c r="S516" s="244"/>
      <c r="T516" s="143"/>
      <c r="U516" s="244"/>
      <c r="V516" s="143"/>
      <c r="W516" s="244"/>
      <c r="X516" s="143"/>
      <c r="Y516" s="244"/>
      <c r="Z516" s="143"/>
      <c r="AA516" s="244"/>
      <c r="AB516" s="143"/>
      <c r="AC516" s="244"/>
      <c r="AD516" s="143"/>
      <c r="AE516" s="244"/>
      <c r="AF516" s="143"/>
      <c r="AG516" s="143"/>
      <c r="AH516" s="143"/>
      <c r="AI516" s="143"/>
      <c r="AJ516" s="143"/>
      <c r="AK516" s="143"/>
      <c r="AL516" s="143"/>
      <c r="AM516" s="143"/>
      <c r="AN516" s="143"/>
      <c r="AO516" s="143"/>
      <c r="AP516" s="143"/>
      <c r="AQ516" s="143"/>
      <c r="AR516" s="143"/>
      <c r="AS516" s="143"/>
      <c r="AT516" s="143"/>
      <c r="AU516" s="143"/>
      <c r="AV516" s="143"/>
      <c r="AW516" s="143"/>
      <c r="AX516" s="143"/>
      <c r="AY516" s="143"/>
      <c r="AZ516" s="143"/>
      <c r="BA516" s="143"/>
      <c r="BB516" s="143"/>
      <c r="BC516" s="143"/>
      <c r="BD516" s="143"/>
      <c r="BE516" s="143"/>
      <c r="BF516" s="143"/>
      <c r="BG516" s="58"/>
      <c r="BH516" s="58"/>
      <c r="BI516" s="58"/>
      <c r="BJ516" s="58"/>
      <c r="BK516" s="58"/>
      <c r="BL516" s="58"/>
      <c r="BM516" s="58"/>
      <c r="BN516" s="58"/>
      <c r="BO516" s="58"/>
      <c r="BP516" s="58"/>
      <c r="BQ516" s="58"/>
      <c r="BR516" s="58"/>
      <c r="BS516" s="58"/>
      <c r="BT516" s="58"/>
      <c r="BU516" s="58"/>
      <c r="BV516" s="58"/>
      <c r="BW516" s="58"/>
      <c r="BX516" s="58"/>
      <c r="BY516" s="58"/>
      <c r="BZ516" s="58"/>
      <c r="CA516" s="58"/>
      <c r="CB516" s="58"/>
      <c r="CC516" s="58"/>
      <c r="CD516" s="58"/>
      <c r="CE516" s="58"/>
      <c r="CF516" s="58"/>
      <c r="CG516" s="58"/>
      <c r="CH516" s="58"/>
      <c r="CI516" s="58"/>
      <c r="CJ516" s="58"/>
      <c r="CK516" s="58"/>
      <c r="CL516" s="58"/>
      <c r="CM516" s="58"/>
      <c r="CN516" s="58"/>
      <c r="CO516" s="58"/>
      <c r="CP516" s="58"/>
      <c r="CQ516" s="58"/>
      <c r="CR516" s="58"/>
      <c r="CS516" s="58"/>
      <c r="CT516" s="58"/>
      <c r="CU516" s="58"/>
      <c r="CV516" s="58"/>
      <c r="CW516" s="58"/>
      <c r="CX516" s="58"/>
      <c r="CY516" s="58"/>
      <c r="CZ516" s="58"/>
      <c r="DA516" s="58"/>
      <c r="DB516" s="58"/>
      <c r="DC516" s="58"/>
      <c r="DD516" s="58"/>
      <c r="DE516" s="58"/>
      <c r="DF516" s="58"/>
      <c r="DG516" s="58"/>
      <c r="DH516" s="58"/>
      <c r="DI516" s="58"/>
      <c r="DJ516" s="58"/>
      <c r="DK516" s="58"/>
      <c r="DL516" s="58"/>
      <c r="DM516" s="58"/>
      <c r="DN516" s="58"/>
      <c r="DO516" s="58"/>
      <c r="DP516" s="58"/>
      <c r="DQ516" s="58"/>
      <c r="DR516" s="58"/>
      <c r="DS516" s="58"/>
      <c r="DT516" s="58"/>
      <c r="DU516" s="58"/>
      <c r="DV516" s="58"/>
      <c r="DW516" s="58"/>
      <c r="DX516" s="58"/>
      <c r="DY516" s="58"/>
      <c r="DZ516" s="58"/>
      <c r="EA516" s="58"/>
      <c r="EB516" s="58"/>
      <c r="EC516" s="58"/>
      <c r="ED516" s="58"/>
      <c r="EE516" s="58"/>
      <c r="EF516" s="58"/>
      <c r="EG516" s="58"/>
      <c r="EH516" s="58"/>
      <c r="EI516" s="58"/>
      <c r="EJ516" s="58"/>
      <c r="EK516" s="58"/>
      <c r="EL516" s="58"/>
      <c r="EM516" s="58"/>
      <c r="EN516" s="58"/>
      <c r="EO516" s="58"/>
      <c r="EP516" s="58"/>
      <c r="EQ516" s="58"/>
      <c r="ER516" s="58"/>
      <c r="ES516" s="58"/>
      <c r="ET516" s="58"/>
      <c r="EU516" s="58"/>
      <c r="EV516" s="58"/>
      <c r="EW516" s="58"/>
      <c r="EX516" s="58"/>
      <c r="EY516" s="58"/>
      <c r="EZ516" s="58"/>
      <c r="FA516" s="58"/>
      <c r="FB516" s="58"/>
      <c r="FC516" s="58"/>
      <c r="FD516" s="58"/>
      <c r="FE516" s="58"/>
      <c r="FF516" s="58"/>
      <c r="FG516" s="58"/>
      <c r="FH516" s="58"/>
      <c r="FI516" s="58"/>
      <c r="FJ516" s="58"/>
      <c r="FK516" s="58"/>
      <c r="FL516" s="58"/>
      <c r="FM516" s="58"/>
      <c r="FN516" s="58"/>
      <c r="FO516" s="58"/>
      <c r="FP516" s="58"/>
      <c r="FQ516" s="58"/>
      <c r="FR516" s="58"/>
      <c r="FS516" s="58"/>
      <c r="FT516" s="58"/>
      <c r="FU516" s="58"/>
      <c r="FV516" s="58"/>
      <c r="FW516" s="58"/>
      <c r="FX516" s="58"/>
      <c r="FY516" s="58"/>
      <c r="FZ516" s="58"/>
      <c r="GA516" s="58"/>
      <c r="GB516" s="58"/>
      <c r="GC516" s="58"/>
      <c r="GD516" s="58"/>
      <c r="GE516" s="58"/>
      <c r="GF516" s="58"/>
      <c r="GG516" s="58"/>
      <c r="GH516" s="58"/>
      <c r="GI516" s="58"/>
    </row>
    <row r="517" spans="1:191" s="1" customFormat="1" ht="15.75" x14ac:dyDescent="0.25">
      <c r="F517" s="250"/>
      <c r="G517" s="221"/>
      <c r="H517" s="260"/>
      <c r="I517" s="143"/>
      <c r="J517" s="143"/>
      <c r="K517" s="244"/>
      <c r="L517" s="324"/>
      <c r="M517" s="244"/>
      <c r="N517" s="143"/>
      <c r="O517" s="244"/>
      <c r="P517" s="143"/>
      <c r="Q517" s="244"/>
      <c r="R517" s="143"/>
      <c r="S517" s="244"/>
      <c r="T517" s="143"/>
      <c r="U517" s="244"/>
      <c r="V517" s="143"/>
      <c r="W517" s="244"/>
      <c r="X517" s="143"/>
      <c r="Y517" s="244"/>
      <c r="Z517" s="143"/>
      <c r="AA517" s="244"/>
      <c r="AB517" s="143"/>
      <c r="AC517" s="244"/>
      <c r="AD517" s="143"/>
      <c r="AE517" s="244"/>
      <c r="AF517" s="143"/>
      <c r="AG517" s="143"/>
      <c r="AH517" s="143"/>
      <c r="AI517" s="143"/>
      <c r="AJ517" s="143"/>
      <c r="AK517" s="143"/>
      <c r="AL517" s="143"/>
      <c r="AM517" s="143"/>
      <c r="AN517" s="143"/>
      <c r="AO517" s="143"/>
      <c r="AP517" s="143"/>
      <c r="AQ517" s="143"/>
      <c r="AR517" s="143"/>
      <c r="AS517" s="143"/>
      <c r="AT517" s="143"/>
      <c r="AU517" s="143"/>
      <c r="AV517" s="143"/>
      <c r="AW517" s="143"/>
      <c r="AX517" s="143"/>
      <c r="AY517" s="143"/>
      <c r="AZ517" s="143"/>
      <c r="BA517" s="143"/>
      <c r="BB517" s="143"/>
      <c r="BC517" s="143"/>
      <c r="BD517" s="143"/>
      <c r="BE517" s="143"/>
      <c r="BF517" s="143"/>
      <c r="BG517" s="58"/>
      <c r="BH517" s="58"/>
      <c r="BI517" s="58"/>
      <c r="BJ517" s="58"/>
      <c r="BK517" s="58"/>
      <c r="BL517" s="58"/>
      <c r="BM517" s="58"/>
      <c r="BN517" s="58"/>
      <c r="BO517" s="58"/>
      <c r="BP517" s="58"/>
      <c r="BQ517" s="58"/>
      <c r="BR517" s="58"/>
      <c r="BS517" s="58"/>
      <c r="BT517" s="58"/>
      <c r="BU517" s="58"/>
      <c r="BV517" s="58"/>
      <c r="BW517" s="58"/>
      <c r="BX517" s="58"/>
      <c r="BY517" s="58"/>
      <c r="BZ517" s="58"/>
      <c r="CA517" s="58"/>
      <c r="CB517" s="58"/>
      <c r="CC517" s="58"/>
      <c r="CD517" s="58"/>
      <c r="CE517" s="58"/>
      <c r="CF517" s="58"/>
      <c r="CG517" s="58"/>
      <c r="CH517" s="58"/>
      <c r="CI517" s="58"/>
      <c r="CJ517" s="58"/>
      <c r="CK517" s="58"/>
      <c r="CL517" s="58"/>
      <c r="CM517" s="58"/>
      <c r="CN517" s="58"/>
      <c r="CO517" s="58"/>
      <c r="CP517" s="58"/>
      <c r="CQ517" s="58"/>
      <c r="CR517" s="58"/>
      <c r="CS517" s="58"/>
      <c r="CT517" s="58"/>
      <c r="CU517" s="58"/>
      <c r="CV517" s="58"/>
      <c r="CW517" s="58"/>
      <c r="CX517" s="58"/>
      <c r="CY517" s="58"/>
      <c r="CZ517" s="58"/>
      <c r="DA517" s="58"/>
      <c r="DB517" s="58"/>
      <c r="DC517" s="58"/>
      <c r="DD517" s="58"/>
      <c r="DE517" s="58"/>
      <c r="DF517" s="58"/>
      <c r="DG517" s="58"/>
      <c r="DH517" s="58"/>
      <c r="DI517" s="58"/>
      <c r="DJ517" s="58"/>
      <c r="DK517" s="58"/>
      <c r="DL517" s="58"/>
      <c r="DM517" s="58"/>
      <c r="DN517" s="58"/>
      <c r="DO517" s="58"/>
      <c r="DP517" s="58"/>
      <c r="DQ517" s="58"/>
      <c r="DR517" s="58"/>
      <c r="DS517" s="58"/>
      <c r="DT517" s="58"/>
      <c r="DU517" s="58"/>
      <c r="DV517" s="58"/>
      <c r="DW517" s="58"/>
      <c r="DX517" s="58"/>
      <c r="DY517" s="58"/>
      <c r="DZ517" s="58"/>
      <c r="EA517" s="58"/>
      <c r="EB517" s="58"/>
      <c r="EC517" s="58"/>
      <c r="ED517" s="58"/>
      <c r="EE517" s="58"/>
      <c r="EF517" s="58"/>
      <c r="EG517" s="58"/>
      <c r="EH517" s="58"/>
      <c r="EI517" s="58"/>
      <c r="EJ517" s="58"/>
      <c r="EK517" s="58"/>
      <c r="EL517" s="58"/>
      <c r="EM517" s="58"/>
      <c r="EN517" s="58"/>
      <c r="EO517" s="58"/>
      <c r="EP517" s="58"/>
      <c r="EQ517" s="58"/>
      <c r="ER517" s="58"/>
      <c r="ES517" s="58"/>
      <c r="ET517" s="58"/>
      <c r="EU517" s="58"/>
      <c r="EV517" s="58"/>
      <c r="EW517" s="58"/>
      <c r="EX517" s="58"/>
      <c r="EY517" s="58"/>
      <c r="EZ517" s="58"/>
      <c r="FA517" s="58"/>
      <c r="FB517" s="58"/>
      <c r="FC517" s="58"/>
      <c r="FD517" s="58"/>
      <c r="FE517" s="58"/>
      <c r="FF517" s="58"/>
      <c r="FG517" s="58"/>
      <c r="FH517" s="58"/>
      <c r="FI517" s="58"/>
      <c r="FJ517" s="58"/>
      <c r="FK517" s="58"/>
      <c r="FL517" s="58"/>
      <c r="FM517" s="58"/>
      <c r="FN517" s="58"/>
      <c r="FO517" s="58"/>
      <c r="FP517" s="58"/>
      <c r="FQ517" s="58"/>
      <c r="FR517" s="58"/>
      <c r="FS517" s="58"/>
      <c r="FT517" s="58"/>
      <c r="FU517" s="58"/>
      <c r="FV517" s="58"/>
      <c r="FW517" s="58"/>
      <c r="FX517" s="58"/>
      <c r="FY517" s="58"/>
      <c r="FZ517" s="58"/>
      <c r="GA517" s="58"/>
      <c r="GB517" s="58"/>
      <c r="GC517" s="58"/>
      <c r="GD517" s="58"/>
      <c r="GE517" s="58"/>
      <c r="GF517" s="58"/>
      <c r="GG517" s="58"/>
      <c r="GH517" s="58"/>
      <c r="GI517" s="58"/>
    </row>
    <row r="518" spans="1:191" s="1" customFormat="1" ht="15.75" x14ac:dyDescent="0.25">
      <c r="F518" s="250"/>
      <c r="G518" s="221"/>
      <c r="H518" s="260"/>
      <c r="I518" s="143"/>
      <c r="J518" s="143"/>
      <c r="K518" s="244"/>
      <c r="L518" s="324"/>
      <c r="M518" s="244"/>
      <c r="N518" s="143"/>
      <c r="O518" s="244"/>
      <c r="P518" s="143"/>
      <c r="Q518" s="244"/>
      <c r="R518" s="143"/>
      <c r="S518" s="244"/>
      <c r="T518" s="143"/>
      <c r="U518" s="244"/>
      <c r="V518" s="143"/>
      <c r="W518" s="244"/>
      <c r="X518" s="143"/>
      <c r="Y518" s="244"/>
      <c r="Z518" s="143"/>
      <c r="AA518" s="244"/>
      <c r="AB518" s="143"/>
      <c r="AC518" s="244"/>
      <c r="AD518" s="143"/>
      <c r="AE518" s="244"/>
      <c r="AF518" s="143"/>
      <c r="AG518" s="143"/>
      <c r="AH518" s="143"/>
      <c r="AI518" s="143"/>
      <c r="AJ518" s="143"/>
      <c r="AK518" s="143"/>
      <c r="AL518" s="143"/>
      <c r="AM518" s="143"/>
      <c r="AN518" s="143"/>
      <c r="AO518" s="143"/>
      <c r="AP518" s="143"/>
      <c r="AQ518" s="143"/>
      <c r="AR518" s="143"/>
      <c r="AS518" s="143"/>
      <c r="AT518" s="143"/>
      <c r="AU518" s="143"/>
      <c r="AV518" s="143"/>
      <c r="AW518" s="143"/>
      <c r="AX518" s="143"/>
      <c r="AY518" s="143"/>
      <c r="AZ518" s="143"/>
      <c r="BA518" s="143"/>
      <c r="BB518" s="143"/>
      <c r="BC518" s="143"/>
      <c r="BD518" s="143"/>
      <c r="BE518" s="143"/>
      <c r="BF518" s="143"/>
      <c r="BG518" s="58"/>
      <c r="BH518" s="58"/>
      <c r="BI518" s="58"/>
      <c r="BJ518" s="58"/>
      <c r="BK518" s="58"/>
      <c r="BL518" s="58"/>
      <c r="BM518" s="58"/>
      <c r="BN518" s="58"/>
      <c r="BO518" s="58"/>
      <c r="BP518" s="58"/>
      <c r="BQ518" s="58"/>
      <c r="BR518" s="58"/>
      <c r="BS518" s="58"/>
      <c r="BT518" s="58"/>
      <c r="BU518" s="58"/>
      <c r="BV518" s="58"/>
      <c r="BW518" s="58"/>
      <c r="BX518" s="58"/>
      <c r="BY518" s="58"/>
      <c r="BZ518" s="58"/>
      <c r="CA518" s="58"/>
      <c r="CB518" s="58"/>
      <c r="CC518" s="58"/>
      <c r="CD518" s="58"/>
      <c r="CE518" s="58"/>
      <c r="CF518" s="58"/>
      <c r="CG518" s="58"/>
      <c r="CH518" s="58"/>
      <c r="CI518" s="58"/>
      <c r="CJ518" s="58"/>
      <c r="CK518" s="58"/>
      <c r="CL518" s="58"/>
      <c r="CM518" s="58"/>
      <c r="CN518" s="58"/>
      <c r="CO518" s="58"/>
      <c r="CP518" s="58"/>
      <c r="CQ518" s="58"/>
      <c r="CR518" s="58"/>
      <c r="CS518" s="58"/>
      <c r="CT518" s="58"/>
      <c r="CU518" s="58"/>
      <c r="CV518" s="58"/>
      <c r="CW518" s="58"/>
      <c r="CX518" s="58"/>
      <c r="CY518" s="58"/>
      <c r="CZ518" s="58"/>
      <c r="DA518" s="58"/>
      <c r="DB518" s="58"/>
      <c r="DC518" s="58"/>
      <c r="DD518" s="58"/>
      <c r="DE518" s="58"/>
      <c r="DF518" s="58"/>
      <c r="DG518" s="58"/>
      <c r="DH518" s="58"/>
      <c r="DI518" s="58"/>
      <c r="DJ518" s="58"/>
      <c r="DK518" s="58"/>
      <c r="DL518" s="58"/>
      <c r="DM518" s="58"/>
      <c r="DN518" s="58"/>
      <c r="DO518" s="58"/>
      <c r="DP518" s="58"/>
      <c r="DQ518" s="58"/>
      <c r="DR518" s="58"/>
      <c r="DS518" s="58"/>
      <c r="DT518" s="58"/>
      <c r="DU518" s="58"/>
      <c r="DV518" s="58"/>
      <c r="DW518" s="58"/>
      <c r="DX518" s="58"/>
      <c r="DY518" s="58"/>
      <c r="DZ518" s="58"/>
      <c r="EA518" s="58"/>
      <c r="EB518" s="58"/>
      <c r="EC518" s="58"/>
      <c r="ED518" s="58"/>
      <c r="EE518" s="58"/>
      <c r="EF518" s="58"/>
      <c r="EG518" s="58"/>
      <c r="EH518" s="58"/>
      <c r="EI518" s="58"/>
      <c r="EJ518" s="58"/>
      <c r="EK518" s="58"/>
      <c r="EL518" s="58"/>
      <c r="EM518" s="58"/>
      <c r="EN518" s="58"/>
      <c r="EO518" s="58"/>
      <c r="EP518" s="58"/>
      <c r="EQ518" s="58"/>
      <c r="ER518" s="58"/>
      <c r="ES518" s="58"/>
      <c r="ET518" s="58"/>
      <c r="EU518" s="58"/>
      <c r="EV518" s="58"/>
      <c r="EW518" s="58"/>
      <c r="EX518" s="58"/>
      <c r="EY518" s="58"/>
      <c r="EZ518" s="58"/>
      <c r="FA518" s="58"/>
      <c r="FB518" s="58"/>
      <c r="FC518" s="58"/>
      <c r="FD518" s="58"/>
      <c r="FE518" s="58"/>
      <c r="FF518" s="58"/>
      <c r="FG518" s="58"/>
      <c r="FH518" s="58"/>
      <c r="FI518" s="58"/>
      <c r="FJ518" s="58"/>
      <c r="FK518" s="58"/>
      <c r="FL518" s="58"/>
      <c r="FM518" s="58"/>
      <c r="FN518" s="58"/>
      <c r="FO518" s="58"/>
      <c r="FP518" s="58"/>
      <c r="FQ518" s="58"/>
      <c r="FR518" s="58"/>
      <c r="FS518" s="58"/>
      <c r="FT518" s="58"/>
      <c r="FU518" s="58"/>
      <c r="FV518" s="58"/>
      <c r="FW518" s="58"/>
      <c r="FX518" s="58"/>
      <c r="FY518" s="58"/>
      <c r="FZ518" s="58"/>
      <c r="GA518" s="58"/>
      <c r="GB518" s="58"/>
      <c r="GC518" s="58"/>
      <c r="GD518" s="58"/>
      <c r="GE518" s="58"/>
      <c r="GF518" s="58"/>
      <c r="GG518" s="58"/>
      <c r="GH518" s="58"/>
      <c r="GI518" s="58"/>
    </row>
    <row r="519" spans="1:191" s="1" customFormat="1" ht="15.75" x14ac:dyDescent="0.25">
      <c r="F519" s="250"/>
      <c r="G519" s="221"/>
      <c r="H519" s="260"/>
      <c r="I519" s="143"/>
      <c r="J519" s="143"/>
      <c r="K519" s="244"/>
      <c r="L519" s="324"/>
      <c r="M519" s="244"/>
      <c r="N519" s="143"/>
      <c r="O519" s="244"/>
      <c r="P519" s="143"/>
      <c r="Q519" s="244"/>
      <c r="R519" s="143"/>
      <c r="S519" s="244"/>
      <c r="T519" s="143"/>
      <c r="U519" s="244"/>
      <c r="V519" s="143"/>
      <c r="W519" s="244"/>
      <c r="X519" s="143"/>
      <c r="Y519" s="244"/>
      <c r="Z519" s="143"/>
      <c r="AA519" s="244"/>
      <c r="AB519" s="143"/>
      <c r="AC519" s="244"/>
      <c r="AD519" s="143"/>
      <c r="AE519" s="244"/>
      <c r="AF519" s="143"/>
      <c r="AG519" s="143"/>
      <c r="AH519" s="143"/>
      <c r="AI519" s="143"/>
      <c r="AJ519" s="143"/>
      <c r="AK519" s="143"/>
      <c r="AL519" s="143"/>
      <c r="AM519" s="143"/>
      <c r="AN519" s="143"/>
      <c r="AO519" s="143"/>
      <c r="AP519" s="143"/>
      <c r="AQ519" s="143"/>
      <c r="AR519" s="143"/>
      <c r="AS519" s="143"/>
      <c r="AT519" s="143"/>
      <c r="AU519" s="143"/>
      <c r="AV519" s="143"/>
      <c r="AW519" s="143"/>
      <c r="AX519" s="143"/>
      <c r="AY519" s="143"/>
      <c r="AZ519" s="143"/>
      <c r="BA519" s="143"/>
      <c r="BB519" s="143"/>
      <c r="BC519" s="143"/>
      <c r="BD519" s="143"/>
      <c r="BE519" s="143"/>
      <c r="BF519" s="143"/>
      <c r="BG519" s="58"/>
      <c r="BH519" s="58"/>
      <c r="BI519" s="58"/>
      <c r="BJ519" s="58"/>
      <c r="BK519" s="58"/>
      <c r="BL519" s="58"/>
      <c r="BM519" s="58"/>
      <c r="BN519" s="58"/>
      <c r="BO519" s="58"/>
      <c r="BP519" s="58"/>
      <c r="BQ519" s="58"/>
      <c r="BR519" s="58"/>
      <c r="BS519" s="58"/>
      <c r="BT519" s="58"/>
      <c r="BU519" s="58"/>
      <c r="BV519" s="58"/>
      <c r="BW519" s="58"/>
      <c r="BX519" s="58"/>
      <c r="BY519" s="58"/>
      <c r="BZ519" s="58"/>
      <c r="CA519" s="58"/>
      <c r="CB519" s="58"/>
      <c r="CC519" s="58"/>
      <c r="CD519" s="58"/>
      <c r="CE519" s="58"/>
      <c r="CF519" s="58"/>
      <c r="CG519" s="58"/>
      <c r="CH519" s="58"/>
      <c r="CI519" s="58"/>
      <c r="CJ519" s="58"/>
      <c r="CK519" s="58"/>
      <c r="CL519" s="58"/>
      <c r="CM519" s="58"/>
      <c r="CN519" s="58"/>
      <c r="CO519" s="58"/>
      <c r="CP519" s="58"/>
      <c r="CQ519" s="58"/>
      <c r="CR519" s="58"/>
      <c r="CS519" s="58"/>
      <c r="CT519" s="58"/>
      <c r="CU519" s="58"/>
      <c r="CV519" s="58"/>
      <c r="CW519" s="58"/>
      <c r="CX519" s="58"/>
      <c r="CY519" s="58"/>
      <c r="CZ519" s="58"/>
      <c r="DA519" s="58"/>
      <c r="DB519" s="58"/>
      <c r="DC519" s="58"/>
      <c r="DD519" s="58"/>
      <c r="DE519" s="58"/>
      <c r="DF519" s="58"/>
      <c r="DG519" s="58"/>
      <c r="DH519" s="58"/>
      <c r="DI519" s="58"/>
      <c r="DJ519" s="58"/>
      <c r="DK519" s="58"/>
      <c r="DL519" s="58"/>
      <c r="DM519" s="58"/>
      <c r="DN519" s="58"/>
      <c r="DO519" s="58"/>
      <c r="DP519" s="58"/>
      <c r="DQ519" s="58"/>
      <c r="DR519" s="58"/>
      <c r="DS519" s="58"/>
      <c r="DT519" s="58"/>
      <c r="DU519" s="58"/>
      <c r="DV519" s="58"/>
      <c r="DW519" s="58"/>
      <c r="DX519" s="58"/>
      <c r="DY519" s="58"/>
      <c r="DZ519" s="58"/>
      <c r="EA519" s="58"/>
      <c r="EB519" s="58"/>
      <c r="EC519" s="58"/>
      <c r="ED519" s="58"/>
      <c r="EE519" s="58"/>
      <c r="EF519" s="58"/>
      <c r="EG519" s="58"/>
      <c r="EH519" s="58"/>
      <c r="EI519" s="58"/>
      <c r="EJ519" s="58"/>
      <c r="EK519" s="58"/>
      <c r="EL519" s="58"/>
      <c r="EM519" s="58"/>
      <c r="EN519" s="58"/>
      <c r="EO519" s="58"/>
      <c r="EP519" s="58"/>
      <c r="EQ519" s="58"/>
      <c r="ER519" s="58"/>
      <c r="ES519" s="58"/>
      <c r="ET519" s="58"/>
      <c r="EU519" s="58"/>
      <c r="EV519" s="58"/>
      <c r="EW519" s="58"/>
      <c r="EX519" s="58"/>
      <c r="EY519" s="58"/>
      <c r="EZ519" s="58"/>
      <c r="FA519" s="58"/>
      <c r="FB519" s="58"/>
      <c r="FC519" s="58"/>
      <c r="FD519" s="58"/>
      <c r="FE519" s="58"/>
      <c r="FF519" s="58"/>
      <c r="FG519" s="58"/>
      <c r="FH519" s="58"/>
      <c r="FI519" s="58"/>
      <c r="FJ519" s="58"/>
      <c r="FK519" s="58"/>
      <c r="FL519" s="58"/>
      <c r="FM519" s="58"/>
      <c r="FN519" s="58"/>
      <c r="FO519" s="58"/>
      <c r="FP519" s="58"/>
      <c r="FQ519" s="58"/>
      <c r="FR519" s="58"/>
      <c r="FS519" s="58"/>
      <c r="FT519" s="58"/>
      <c r="FU519" s="58"/>
      <c r="FV519" s="58"/>
      <c r="FW519" s="58"/>
      <c r="FX519" s="58"/>
      <c r="FY519" s="58"/>
      <c r="FZ519" s="58"/>
      <c r="GA519" s="58"/>
      <c r="GB519" s="58"/>
      <c r="GC519" s="58"/>
      <c r="GD519" s="58"/>
      <c r="GE519" s="58"/>
      <c r="GF519" s="58"/>
      <c r="GG519" s="58"/>
      <c r="GH519" s="58"/>
      <c r="GI519" s="58"/>
    </row>
    <row r="520" spans="1:191" s="1" customFormat="1" ht="15.75" x14ac:dyDescent="0.25">
      <c r="F520" s="250"/>
      <c r="G520" s="221"/>
      <c r="H520" s="15"/>
      <c r="J520" s="143"/>
      <c r="K520" s="143"/>
      <c r="L520" s="324"/>
      <c r="M520" s="143"/>
      <c r="N520" s="143"/>
      <c r="O520" s="143"/>
      <c r="P520" s="143"/>
      <c r="Q520" s="143"/>
      <c r="R520" s="143"/>
      <c r="S520" s="143"/>
      <c r="T520" s="143"/>
      <c r="U520" s="143"/>
      <c r="V520" s="143"/>
      <c r="W520" s="143"/>
      <c r="X520" s="143"/>
      <c r="Y520" s="143"/>
      <c r="Z520" s="143"/>
      <c r="AA520" s="143"/>
      <c r="AB520" s="143"/>
      <c r="AC520" s="143"/>
      <c r="AD520" s="143"/>
      <c r="AE520" s="143"/>
      <c r="AF520" s="143"/>
      <c r="AG520" s="143"/>
      <c r="AH520" s="143"/>
      <c r="AI520" s="143"/>
      <c r="AJ520" s="143"/>
      <c r="AK520" s="143"/>
      <c r="AL520" s="143"/>
      <c r="AM520" s="143"/>
      <c r="AN520" s="143"/>
      <c r="AO520" s="143"/>
      <c r="AP520" s="143"/>
      <c r="AQ520" s="143"/>
      <c r="AR520" s="143"/>
      <c r="AS520" s="143"/>
      <c r="AT520" s="143"/>
      <c r="AU520" s="143"/>
      <c r="AV520" s="143"/>
      <c r="AW520" s="143"/>
      <c r="AX520" s="143"/>
      <c r="AY520" s="143"/>
      <c r="AZ520" s="143"/>
      <c r="BA520" s="143"/>
      <c r="BB520" s="143"/>
      <c r="BC520" s="143"/>
      <c r="BD520" s="143"/>
      <c r="BE520" s="143"/>
      <c r="BF520" s="143"/>
      <c r="BG520" s="58"/>
      <c r="BH520" s="58"/>
      <c r="BI520" s="58"/>
      <c r="BJ520" s="58"/>
      <c r="BK520" s="58"/>
      <c r="BL520" s="58"/>
      <c r="BM520" s="58"/>
      <c r="BN520" s="58"/>
      <c r="BO520" s="58"/>
      <c r="BP520" s="58"/>
      <c r="BQ520" s="58"/>
      <c r="BR520" s="58"/>
      <c r="BS520" s="58"/>
      <c r="BT520" s="58"/>
      <c r="BU520" s="58"/>
      <c r="BV520" s="58"/>
      <c r="BW520" s="58"/>
      <c r="BX520" s="58"/>
      <c r="BY520" s="58"/>
      <c r="BZ520" s="58"/>
      <c r="CA520" s="58"/>
      <c r="CB520" s="58"/>
      <c r="CC520" s="58"/>
      <c r="CD520" s="58"/>
      <c r="CE520" s="58"/>
      <c r="CF520" s="58"/>
      <c r="CG520" s="58"/>
      <c r="CH520" s="58"/>
      <c r="CI520" s="58"/>
      <c r="CJ520" s="58"/>
      <c r="CK520" s="58"/>
      <c r="CL520" s="58"/>
      <c r="CM520" s="58"/>
      <c r="CN520" s="58"/>
      <c r="CO520" s="58"/>
      <c r="CP520" s="58"/>
      <c r="CQ520" s="58"/>
      <c r="CR520" s="58"/>
      <c r="CS520" s="58"/>
      <c r="CT520" s="58"/>
      <c r="CU520" s="58"/>
      <c r="CV520" s="58"/>
      <c r="CW520" s="58"/>
      <c r="CX520" s="58"/>
      <c r="CY520" s="58"/>
      <c r="CZ520" s="58"/>
      <c r="DA520" s="58"/>
      <c r="DB520" s="58"/>
      <c r="DC520" s="58"/>
      <c r="DD520" s="58"/>
      <c r="DE520" s="58"/>
      <c r="DF520" s="58"/>
      <c r="DG520" s="58"/>
      <c r="DH520" s="58"/>
      <c r="DI520" s="58"/>
      <c r="DJ520" s="58"/>
      <c r="DK520" s="58"/>
      <c r="DL520" s="58"/>
      <c r="DM520" s="58"/>
      <c r="DN520" s="58"/>
      <c r="DO520" s="58"/>
      <c r="DP520" s="58"/>
      <c r="DQ520" s="58"/>
      <c r="DR520" s="58"/>
      <c r="DS520" s="58"/>
      <c r="DT520" s="58"/>
      <c r="DU520" s="58"/>
      <c r="DV520" s="58"/>
      <c r="DW520" s="58"/>
      <c r="DX520" s="58"/>
      <c r="DY520" s="58"/>
      <c r="DZ520" s="58"/>
      <c r="EA520" s="58"/>
      <c r="EB520" s="58"/>
      <c r="EC520" s="58"/>
      <c r="ED520" s="58"/>
      <c r="EE520" s="58"/>
      <c r="EF520" s="58"/>
      <c r="EG520" s="58"/>
      <c r="EH520" s="58"/>
      <c r="EI520" s="58"/>
      <c r="EJ520" s="58"/>
      <c r="EK520" s="58"/>
      <c r="EL520" s="58"/>
      <c r="EM520" s="58"/>
      <c r="EN520" s="58"/>
      <c r="EO520" s="58"/>
      <c r="EP520" s="58"/>
      <c r="EQ520" s="58"/>
      <c r="ER520" s="58"/>
      <c r="ES520" s="58"/>
      <c r="ET520" s="58"/>
      <c r="EU520" s="58"/>
      <c r="EV520" s="58"/>
      <c r="EW520" s="58"/>
      <c r="EX520" s="58"/>
      <c r="EY520" s="58"/>
      <c r="EZ520" s="58"/>
      <c r="FA520" s="58"/>
      <c r="FB520" s="58"/>
      <c r="FC520" s="58"/>
      <c r="FD520" s="58"/>
      <c r="FE520" s="58"/>
      <c r="FF520" s="58"/>
      <c r="FG520" s="58"/>
      <c r="FH520" s="58"/>
      <c r="FI520" s="58"/>
      <c r="FJ520" s="58"/>
      <c r="FK520" s="58"/>
      <c r="FL520" s="58"/>
      <c r="FM520" s="58"/>
      <c r="FN520" s="58"/>
      <c r="FO520" s="58"/>
      <c r="FP520" s="58"/>
      <c r="FQ520" s="58"/>
      <c r="FR520" s="58"/>
      <c r="FS520" s="58"/>
      <c r="FT520" s="58"/>
      <c r="FU520" s="58"/>
      <c r="FV520" s="58"/>
      <c r="FW520" s="58"/>
      <c r="FX520" s="58"/>
      <c r="FY520" s="58"/>
      <c r="FZ520" s="58"/>
      <c r="GA520" s="58"/>
      <c r="GB520" s="58"/>
      <c r="GC520" s="58"/>
      <c r="GD520" s="58"/>
      <c r="GE520" s="58"/>
      <c r="GF520" s="58"/>
      <c r="GG520" s="58"/>
      <c r="GH520" s="58"/>
      <c r="GI520" s="58"/>
    </row>
    <row r="521" spans="1:191" s="1" customFormat="1" ht="15.75" x14ac:dyDescent="0.25">
      <c r="F521" s="250"/>
      <c r="G521" s="221"/>
      <c r="H521" s="260"/>
      <c r="I521" s="143"/>
      <c r="J521" s="143"/>
      <c r="K521" s="143"/>
      <c r="L521" s="324"/>
      <c r="M521" s="143"/>
      <c r="N521" s="143"/>
      <c r="O521" s="143"/>
      <c r="P521" s="143"/>
      <c r="Q521" s="143"/>
      <c r="R521" s="143"/>
      <c r="S521" s="143"/>
      <c r="T521" s="143"/>
      <c r="U521" s="143"/>
      <c r="V521" s="143"/>
      <c r="W521" s="143"/>
      <c r="X521" s="143"/>
      <c r="Y521" s="143"/>
      <c r="Z521" s="143"/>
      <c r="AA521" s="143"/>
      <c r="AB521" s="143"/>
      <c r="AC521" s="143"/>
      <c r="AD521" s="143"/>
      <c r="AE521" s="143"/>
      <c r="AF521" s="143"/>
      <c r="AG521" s="143"/>
      <c r="AH521" s="143"/>
      <c r="AI521" s="143"/>
      <c r="AJ521" s="143"/>
      <c r="AK521" s="143"/>
      <c r="AL521" s="143"/>
      <c r="AM521" s="143"/>
      <c r="AN521" s="143"/>
      <c r="AO521" s="143"/>
      <c r="AP521" s="143"/>
      <c r="AQ521" s="143"/>
      <c r="AR521" s="143"/>
      <c r="AS521" s="143"/>
      <c r="AT521" s="143"/>
      <c r="AU521" s="143"/>
      <c r="AV521" s="143"/>
      <c r="AW521" s="143"/>
      <c r="AX521" s="143"/>
      <c r="AY521" s="143"/>
      <c r="AZ521" s="143"/>
      <c r="BA521" s="143"/>
      <c r="BB521" s="143"/>
      <c r="BC521" s="143"/>
      <c r="BD521" s="143"/>
      <c r="BE521" s="143"/>
      <c r="BF521" s="143"/>
      <c r="BG521" s="58"/>
      <c r="BH521" s="58"/>
      <c r="BI521" s="58"/>
      <c r="BJ521" s="58"/>
      <c r="BK521" s="58"/>
      <c r="BL521" s="58"/>
      <c r="BM521" s="58"/>
      <c r="BN521" s="58"/>
      <c r="BO521" s="58"/>
      <c r="BP521" s="58"/>
      <c r="BQ521" s="58"/>
      <c r="BR521" s="58"/>
      <c r="BS521" s="58"/>
      <c r="BT521" s="58"/>
      <c r="BU521" s="58"/>
      <c r="BV521" s="58"/>
      <c r="BW521" s="58"/>
      <c r="BX521" s="58"/>
      <c r="BY521" s="58"/>
      <c r="BZ521" s="58"/>
      <c r="CA521" s="58"/>
      <c r="CB521" s="58"/>
      <c r="CC521" s="58"/>
      <c r="CD521" s="58"/>
      <c r="CE521" s="58"/>
      <c r="CF521" s="58"/>
      <c r="CG521" s="58"/>
      <c r="CH521" s="58"/>
      <c r="CI521" s="58"/>
      <c r="CJ521" s="58"/>
      <c r="CK521" s="58"/>
      <c r="CL521" s="58"/>
      <c r="CM521" s="58"/>
      <c r="CN521" s="58"/>
      <c r="CO521" s="58"/>
      <c r="CP521" s="58"/>
      <c r="CQ521" s="58"/>
      <c r="CR521" s="58"/>
      <c r="CS521" s="58"/>
      <c r="CT521" s="58"/>
      <c r="CU521" s="58"/>
      <c r="CV521" s="58"/>
      <c r="CW521" s="58"/>
      <c r="CX521" s="58"/>
      <c r="CY521" s="58"/>
      <c r="CZ521" s="58"/>
      <c r="DA521" s="58"/>
      <c r="DB521" s="58"/>
      <c r="DC521" s="58"/>
      <c r="DD521" s="58"/>
      <c r="DE521" s="58"/>
      <c r="DF521" s="58"/>
      <c r="DG521" s="58"/>
      <c r="DH521" s="58"/>
      <c r="DI521" s="58"/>
      <c r="DJ521" s="58"/>
      <c r="DK521" s="58"/>
      <c r="DL521" s="58"/>
      <c r="DM521" s="58"/>
      <c r="DN521" s="58"/>
      <c r="DO521" s="58"/>
      <c r="DP521" s="58"/>
      <c r="DQ521" s="58"/>
      <c r="DR521" s="58"/>
      <c r="DS521" s="58"/>
      <c r="DT521" s="58"/>
      <c r="DU521" s="58"/>
      <c r="DV521" s="58"/>
      <c r="DW521" s="58"/>
      <c r="DX521" s="58"/>
      <c r="DY521" s="58"/>
      <c r="DZ521" s="58"/>
      <c r="EA521" s="58"/>
      <c r="EB521" s="58"/>
      <c r="EC521" s="58"/>
      <c r="ED521" s="58"/>
      <c r="EE521" s="58"/>
      <c r="EF521" s="58"/>
      <c r="EG521" s="58"/>
      <c r="EH521" s="58"/>
      <c r="EI521" s="58"/>
      <c r="EJ521" s="58"/>
      <c r="EK521" s="58"/>
      <c r="EL521" s="58"/>
      <c r="EM521" s="58"/>
      <c r="EN521" s="58"/>
      <c r="EO521" s="58"/>
      <c r="EP521" s="58"/>
      <c r="EQ521" s="58"/>
      <c r="ER521" s="58"/>
      <c r="ES521" s="58"/>
      <c r="ET521" s="58"/>
      <c r="EU521" s="58"/>
      <c r="EV521" s="58"/>
      <c r="EW521" s="58"/>
      <c r="EX521" s="58"/>
      <c r="EY521" s="58"/>
      <c r="EZ521" s="58"/>
      <c r="FA521" s="58"/>
      <c r="FB521" s="58"/>
      <c r="FC521" s="58"/>
      <c r="FD521" s="58"/>
      <c r="FE521" s="58"/>
      <c r="FF521" s="58"/>
      <c r="FG521" s="58"/>
      <c r="FH521" s="58"/>
      <c r="FI521" s="58"/>
      <c r="FJ521" s="58"/>
      <c r="FK521" s="58"/>
      <c r="FL521" s="58"/>
      <c r="FM521" s="58"/>
      <c r="FN521" s="58"/>
      <c r="FO521" s="58"/>
      <c r="FP521" s="58"/>
      <c r="FQ521" s="58"/>
      <c r="FR521" s="58"/>
      <c r="FS521" s="58"/>
      <c r="FT521" s="58"/>
      <c r="FU521" s="58"/>
      <c r="FV521" s="58"/>
      <c r="FW521" s="58"/>
      <c r="FX521" s="58"/>
      <c r="FY521" s="58"/>
      <c r="FZ521" s="58"/>
      <c r="GA521" s="58"/>
      <c r="GB521" s="58"/>
      <c r="GC521" s="58"/>
      <c r="GD521" s="58"/>
      <c r="GE521" s="58"/>
      <c r="GF521" s="58"/>
      <c r="GG521" s="58"/>
      <c r="GH521" s="58"/>
      <c r="GI521" s="58"/>
    </row>
    <row r="522" spans="1:191" s="1" customFormat="1" ht="15.75" x14ac:dyDescent="0.25">
      <c r="G522" s="252"/>
      <c r="H522" s="260"/>
      <c r="I522" s="143"/>
      <c r="J522" s="143"/>
      <c r="K522" s="143"/>
      <c r="L522" s="324"/>
      <c r="M522" s="143"/>
      <c r="N522" s="143"/>
      <c r="O522" s="143"/>
      <c r="P522" s="143"/>
      <c r="Q522" s="143"/>
      <c r="R522" s="143"/>
      <c r="S522" s="143"/>
      <c r="T522" s="143"/>
      <c r="U522" s="143"/>
      <c r="V522" s="143"/>
      <c r="W522" s="143"/>
      <c r="X522" s="143"/>
      <c r="Y522" s="143"/>
      <c r="Z522" s="143"/>
      <c r="AA522" s="143"/>
      <c r="AB522" s="143"/>
      <c r="AC522" s="143"/>
      <c r="AD522" s="143"/>
      <c r="AE522" s="143"/>
      <c r="AF522" s="143"/>
      <c r="AG522" s="143"/>
      <c r="AH522" s="143"/>
      <c r="AI522" s="143"/>
      <c r="AJ522" s="143"/>
      <c r="AK522" s="143"/>
      <c r="AL522" s="143"/>
      <c r="AM522" s="143"/>
      <c r="AN522" s="143"/>
      <c r="AO522" s="143"/>
      <c r="AP522" s="143"/>
      <c r="AQ522" s="143"/>
      <c r="AR522" s="143"/>
      <c r="AS522" s="143"/>
      <c r="AT522" s="143"/>
      <c r="AU522" s="143"/>
      <c r="AV522" s="143"/>
      <c r="AW522" s="143"/>
      <c r="AX522" s="143"/>
      <c r="AY522" s="143"/>
      <c r="AZ522" s="143"/>
      <c r="BA522" s="143"/>
      <c r="BB522" s="143"/>
      <c r="BC522" s="143"/>
      <c r="BD522" s="143"/>
      <c r="BE522" s="143"/>
      <c r="BF522" s="143"/>
      <c r="BG522" s="58"/>
      <c r="BH522" s="58"/>
      <c r="BI522" s="58"/>
      <c r="BJ522" s="58"/>
      <c r="BK522" s="58"/>
      <c r="BL522" s="58"/>
      <c r="BM522" s="58"/>
      <c r="BN522" s="58"/>
      <c r="BO522" s="58"/>
      <c r="BP522" s="58"/>
      <c r="BQ522" s="58"/>
      <c r="BR522" s="58"/>
      <c r="BS522" s="58"/>
      <c r="BT522" s="58"/>
      <c r="BU522" s="58"/>
      <c r="BV522" s="58"/>
      <c r="BW522" s="58"/>
      <c r="BX522" s="58"/>
      <c r="BY522" s="58"/>
      <c r="BZ522" s="58"/>
      <c r="CA522" s="58"/>
      <c r="CB522" s="58"/>
      <c r="CC522" s="58"/>
      <c r="CD522" s="58"/>
      <c r="CE522" s="58"/>
      <c r="CF522" s="58"/>
      <c r="CG522" s="58"/>
      <c r="CH522" s="58"/>
      <c r="CI522" s="58"/>
      <c r="CJ522" s="58"/>
      <c r="CK522" s="58"/>
      <c r="CL522" s="58"/>
      <c r="CM522" s="58"/>
      <c r="CN522" s="58"/>
      <c r="CO522" s="58"/>
      <c r="CP522" s="58"/>
      <c r="CQ522" s="58"/>
      <c r="CR522" s="58"/>
      <c r="CS522" s="58"/>
      <c r="CT522" s="58"/>
      <c r="CU522" s="58"/>
      <c r="CV522" s="58"/>
      <c r="CW522" s="58"/>
      <c r="CX522" s="58"/>
      <c r="CY522" s="58"/>
      <c r="CZ522" s="58"/>
      <c r="DA522" s="58"/>
      <c r="DB522" s="58"/>
      <c r="DC522" s="58"/>
      <c r="DD522" s="58"/>
      <c r="DE522" s="58"/>
      <c r="DF522" s="58"/>
      <c r="DG522" s="58"/>
      <c r="DH522" s="58"/>
      <c r="DI522" s="58"/>
      <c r="DJ522" s="58"/>
      <c r="DK522" s="58"/>
      <c r="DL522" s="58"/>
      <c r="DM522" s="58"/>
      <c r="DN522" s="58"/>
      <c r="DO522" s="58"/>
      <c r="DP522" s="58"/>
      <c r="DQ522" s="58"/>
      <c r="DR522" s="58"/>
      <c r="DS522" s="58"/>
      <c r="DT522" s="58"/>
      <c r="DU522" s="58"/>
      <c r="DV522" s="58"/>
      <c r="DW522" s="58"/>
      <c r="DX522" s="58"/>
      <c r="DY522" s="58"/>
      <c r="DZ522" s="58"/>
      <c r="EA522" s="58"/>
      <c r="EB522" s="58"/>
      <c r="EC522" s="58"/>
      <c r="ED522" s="58"/>
      <c r="EE522" s="58"/>
      <c r="EF522" s="58"/>
      <c r="EG522" s="58"/>
      <c r="EH522" s="58"/>
      <c r="EI522" s="58"/>
      <c r="EJ522" s="58"/>
      <c r="EK522" s="58"/>
      <c r="EL522" s="58"/>
      <c r="EM522" s="58"/>
      <c r="EN522" s="58"/>
      <c r="EO522" s="58"/>
      <c r="EP522" s="58"/>
      <c r="EQ522" s="58"/>
      <c r="ER522" s="58"/>
      <c r="ES522" s="58"/>
      <c r="ET522" s="58"/>
      <c r="EU522" s="58"/>
      <c r="EV522" s="58"/>
      <c r="EW522" s="58"/>
      <c r="EX522" s="58"/>
      <c r="EY522" s="58"/>
      <c r="EZ522" s="58"/>
      <c r="FA522" s="58"/>
      <c r="FB522" s="58"/>
      <c r="FC522" s="58"/>
      <c r="FD522" s="58"/>
      <c r="FE522" s="58"/>
      <c r="FF522" s="58"/>
      <c r="FG522" s="58"/>
      <c r="FH522" s="58"/>
      <c r="FI522" s="58"/>
      <c r="FJ522" s="58"/>
      <c r="FK522" s="58"/>
      <c r="FL522" s="58"/>
      <c r="FM522" s="58"/>
      <c r="FN522" s="58"/>
      <c r="FO522" s="58"/>
      <c r="FP522" s="58"/>
      <c r="FQ522" s="58"/>
      <c r="FR522" s="58"/>
      <c r="FS522" s="58"/>
      <c r="FT522" s="58"/>
      <c r="FU522" s="58"/>
      <c r="FV522" s="58"/>
      <c r="FW522" s="58"/>
      <c r="FX522" s="58"/>
      <c r="FY522" s="58"/>
      <c r="FZ522" s="58"/>
      <c r="GA522" s="58"/>
      <c r="GB522" s="58"/>
      <c r="GC522" s="58"/>
      <c r="GD522" s="58"/>
      <c r="GE522" s="58"/>
      <c r="GF522" s="58"/>
      <c r="GG522" s="58"/>
      <c r="GH522" s="58"/>
      <c r="GI522" s="58"/>
    </row>
    <row r="523" spans="1:191" s="1" customFormat="1" ht="15.75" x14ac:dyDescent="0.25">
      <c r="G523" s="252"/>
      <c r="H523" s="260"/>
      <c r="I523" s="143"/>
      <c r="J523" s="143"/>
      <c r="K523" s="143"/>
      <c r="L523" s="324"/>
      <c r="M523" s="143"/>
      <c r="N523" s="143"/>
      <c r="O523" s="143"/>
      <c r="P523" s="143"/>
      <c r="Q523" s="143"/>
      <c r="R523" s="143"/>
      <c r="S523" s="143"/>
      <c r="T523" s="143"/>
      <c r="U523" s="143"/>
      <c r="V523" s="143"/>
      <c r="W523" s="143"/>
      <c r="X523" s="143"/>
      <c r="Y523" s="143"/>
      <c r="Z523" s="143"/>
      <c r="AA523" s="143"/>
      <c r="AB523" s="143"/>
      <c r="AC523" s="143"/>
      <c r="AD523" s="143"/>
      <c r="AE523" s="143"/>
      <c r="AF523" s="143"/>
      <c r="AG523" s="143"/>
      <c r="AH523" s="143"/>
      <c r="AI523" s="143"/>
      <c r="AJ523" s="143"/>
      <c r="AK523" s="143"/>
      <c r="AL523" s="143"/>
      <c r="AM523" s="143"/>
      <c r="AN523" s="143"/>
      <c r="AO523" s="143"/>
      <c r="AP523" s="143"/>
      <c r="AQ523" s="143"/>
      <c r="AR523" s="143"/>
      <c r="AS523" s="143"/>
      <c r="AT523" s="143"/>
      <c r="AU523" s="143"/>
      <c r="AV523" s="143"/>
      <c r="AW523" s="143"/>
      <c r="AX523" s="143"/>
      <c r="AY523" s="143"/>
      <c r="AZ523" s="143"/>
      <c r="BA523" s="143"/>
      <c r="BB523" s="143"/>
      <c r="BC523" s="143"/>
      <c r="BD523" s="143"/>
      <c r="BE523" s="143"/>
      <c r="BF523" s="143"/>
      <c r="BG523" s="58"/>
      <c r="BH523" s="58"/>
      <c r="BI523" s="58"/>
      <c r="BJ523" s="58"/>
      <c r="BK523" s="58"/>
      <c r="BL523" s="58"/>
      <c r="BM523" s="58"/>
      <c r="BN523" s="58"/>
      <c r="BO523" s="58"/>
      <c r="BP523" s="58"/>
      <c r="BQ523" s="58"/>
      <c r="BR523" s="58"/>
      <c r="BS523" s="58"/>
      <c r="BT523" s="58"/>
      <c r="BU523" s="58"/>
      <c r="BV523" s="58"/>
      <c r="BW523" s="58"/>
      <c r="BX523" s="58"/>
      <c r="BY523" s="58"/>
      <c r="BZ523" s="58"/>
      <c r="CA523" s="58"/>
      <c r="CB523" s="58"/>
      <c r="CC523" s="58"/>
      <c r="CD523" s="58"/>
      <c r="CE523" s="58"/>
      <c r="CF523" s="58"/>
      <c r="CG523" s="58"/>
      <c r="CH523" s="58"/>
      <c r="CI523" s="58"/>
      <c r="CJ523" s="58"/>
      <c r="CK523" s="58"/>
      <c r="CL523" s="58"/>
      <c r="CM523" s="58"/>
      <c r="CN523" s="58"/>
      <c r="CO523" s="58"/>
      <c r="CP523" s="58"/>
      <c r="CQ523" s="58"/>
      <c r="CR523" s="58"/>
      <c r="CS523" s="58"/>
      <c r="CT523" s="58"/>
      <c r="CU523" s="58"/>
      <c r="CV523" s="58"/>
      <c r="CW523" s="58"/>
      <c r="CX523" s="58"/>
      <c r="CY523" s="58"/>
      <c r="CZ523" s="58"/>
      <c r="DA523" s="58"/>
      <c r="DB523" s="58"/>
      <c r="DC523" s="58"/>
      <c r="DD523" s="58"/>
      <c r="DE523" s="58"/>
      <c r="DF523" s="58"/>
      <c r="DG523" s="58"/>
      <c r="DH523" s="58"/>
      <c r="DI523" s="58"/>
      <c r="DJ523" s="58"/>
      <c r="DK523" s="58"/>
      <c r="DL523" s="58"/>
      <c r="DM523" s="58"/>
      <c r="DN523" s="58"/>
      <c r="DO523" s="58"/>
      <c r="DP523" s="58"/>
      <c r="DQ523" s="58"/>
      <c r="DR523" s="58"/>
      <c r="DS523" s="58"/>
      <c r="DT523" s="58"/>
      <c r="DU523" s="58"/>
      <c r="DV523" s="58"/>
      <c r="DW523" s="58"/>
      <c r="DX523" s="58"/>
      <c r="DY523" s="58"/>
      <c r="DZ523" s="58"/>
      <c r="EA523" s="58"/>
      <c r="EB523" s="58"/>
      <c r="EC523" s="58"/>
      <c r="ED523" s="58"/>
      <c r="EE523" s="58"/>
      <c r="EF523" s="58"/>
      <c r="EG523" s="58"/>
      <c r="EH523" s="58"/>
      <c r="EI523" s="58"/>
      <c r="EJ523" s="58"/>
      <c r="EK523" s="58"/>
      <c r="EL523" s="58"/>
      <c r="EM523" s="58"/>
      <c r="EN523" s="58"/>
      <c r="EO523" s="58"/>
      <c r="EP523" s="58"/>
      <c r="EQ523" s="58"/>
      <c r="ER523" s="58"/>
      <c r="ES523" s="58"/>
      <c r="ET523" s="58"/>
      <c r="EU523" s="58"/>
      <c r="EV523" s="58"/>
      <c r="EW523" s="58"/>
      <c r="EX523" s="58"/>
      <c r="EY523" s="58"/>
      <c r="EZ523" s="58"/>
      <c r="FA523" s="58"/>
      <c r="FB523" s="58"/>
      <c r="FC523" s="58"/>
      <c r="FD523" s="58"/>
      <c r="FE523" s="58"/>
      <c r="FF523" s="58"/>
      <c r="FG523" s="58"/>
      <c r="FH523" s="58"/>
      <c r="FI523" s="58"/>
      <c r="FJ523" s="58"/>
      <c r="FK523" s="58"/>
      <c r="FL523" s="58"/>
      <c r="FM523" s="58"/>
      <c r="FN523" s="58"/>
      <c r="FO523" s="58"/>
      <c r="FP523" s="58"/>
      <c r="FQ523" s="58"/>
      <c r="FR523" s="58"/>
      <c r="FS523" s="58"/>
      <c r="FT523" s="58"/>
      <c r="FU523" s="58"/>
      <c r="FV523" s="58"/>
      <c r="FW523" s="58"/>
      <c r="FX523" s="58"/>
      <c r="FY523" s="58"/>
      <c r="FZ523" s="58"/>
      <c r="GA523" s="58"/>
      <c r="GB523" s="58"/>
      <c r="GC523" s="58"/>
      <c r="GD523" s="58"/>
      <c r="GE523" s="58"/>
      <c r="GF523" s="58"/>
      <c r="GG523" s="58"/>
      <c r="GH523" s="58"/>
      <c r="GI523" s="58"/>
    </row>
    <row r="524" spans="1:191" ht="15.75" x14ac:dyDescent="0.2">
      <c r="G524" s="58"/>
      <c r="H524" s="286"/>
      <c r="I524" s="217"/>
      <c r="J524" s="253"/>
      <c r="K524" s="253"/>
      <c r="L524" s="325"/>
      <c r="M524" s="253"/>
      <c r="N524" s="253"/>
      <c r="O524" s="253"/>
      <c r="P524" s="253"/>
      <c r="Q524" s="253"/>
      <c r="R524" s="253"/>
      <c r="S524" s="253"/>
      <c r="T524" s="253"/>
      <c r="U524" s="253"/>
      <c r="V524" s="253"/>
      <c r="W524" s="253"/>
      <c r="X524" s="253"/>
      <c r="Y524" s="253"/>
      <c r="Z524" s="253"/>
      <c r="AA524" s="253"/>
      <c r="AB524" s="253"/>
      <c r="AC524" s="253"/>
      <c r="AD524" s="253"/>
      <c r="AE524" s="253"/>
      <c r="AF524" s="253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  <c r="DV524" s="7"/>
      <c r="DW524" s="7"/>
      <c r="DX524" s="7"/>
      <c r="DY524" s="7"/>
      <c r="DZ524" s="7"/>
      <c r="EA524" s="7"/>
      <c r="EB524" s="7"/>
      <c r="EC524" s="7"/>
      <c r="ED524" s="7"/>
      <c r="EE524" s="7"/>
      <c r="EF524" s="7"/>
      <c r="EG524" s="7"/>
      <c r="EH524" s="7"/>
      <c r="EI524" s="7"/>
      <c r="EJ524" s="7"/>
      <c r="EK524" s="7"/>
      <c r="EL524" s="7"/>
      <c r="EM524" s="7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</row>
    <row r="525" spans="1:191" s="1" customFormat="1" ht="15.75" x14ac:dyDescent="0.25">
      <c r="A525" s="3"/>
      <c r="B525" s="3"/>
      <c r="C525" s="3"/>
      <c r="D525" s="3"/>
      <c r="E525" s="3"/>
      <c r="F525" s="3"/>
      <c r="G525" s="58"/>
      <c r="H525" s="291"/>
      <c r="I525" s="253"/>
      <c r="J525" s="56"/>
      <c r="K525" s="56"/>
      <c r="L525" s="32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  <c r="AH525" s="56"/>
      <c r="AI525" s="56"/>
      <c r="AJ525" s="56"/>
      <c r="AK525" s="56"/>
      <c r="AL525" s="56"/>
      <c r="AM525" s="56"/>
      <c r="AN525" s="56"/>
      <c r="AO525" s="56"/>
      <c r="AP525" s="56"/>
      <c r="AQ525" s="56"/>
      <c r="AR525" s="56"/>
      <c r="AS525" s="56"/>
      <c r="AT525" s="56"/>
      <c r="AU525" s="56"/>
      <c r="AV525" s="56"/>
      <c r="AW525" s="56"/>
      <c r="AX525" s="56"/>
      <c r="AY525" s="56"/>
      <c r="AZ525" s="56"/>
      <c r="BA525" s="56"/>
      <c r="BB525" s="56"/>
      <c r="BC525" s="56"/>
      <c r="BD525" s="56"/>
      <c r="BE525" s="56"/>
      <c r="BF525" s="56"/>
      <c r="BG525" s="57"/>
      <c r="BH525" s="57"/>
      <c r="BI525" s="57"/>
      <c r="BJ525" s="57"/>
      <c r="BK525" s="57"/>
      <c r="BL525" s="57"/>
      <c r="BM525" s="57"/>
      <c r="BN525" s="57"/>
      <c r="BO525" s="57"/>
      <c r="BP525" s="57"/>
      <c r="BQ525" s="57"/>
      <c r="BR525" s="57"/>
      <c r="BS525" s="57"/>
      <c r="BT525" s="57"/>
      <c r="BU525" s="57"/>
      <c r="BV525" s="57"/>
      <c r="BW525" s="57"/>
      <c r="BX525" s="57"/>
      <c r="BY525" s="57"/>
      <c r="BZ525" s="57"/>
      <c r="CA525" s="57"/>
      <c r="CB525" s="57"/>
      <c r="CC525" s="57"/>
      <c r="CD525" s="57"/>
      <c r="CE525" s="57"/>
      <c r="CF525" s="57"/>
      <c r="CG525" s="57"/>
      <c r="CH525" s="57"/>
      <c r="CI525" s="57"/>
      <c r="CJ525" s="57"/>
      <c r="CK525" s="57"/>
      <c r="CL525" s="57"/>
      <c r="CM525" s="57"/>
      <c r="CN525" s="57"/>
      <c r="CO525" s="57"/>
      <c r="CP525" s="57"/>
      <c r="CQ525" s="57"/>
      <c r="CR525" s="57"/>
      <c r="CS525" s="57"/>
      <c r="CT525" s="57"/>
      <c r="CU525" s="57"/>
      <c r="CV525" s="57"/>
      <c r="CW525" s="57"/>
      <c r="CX525" s="57"/>
      <c r="CY525" s="57"/>
      <c r="CZ525" s="57"/>
      <c r="DA525" s="57"/>
      <c r="DB525" s="57"/>
      <c r="DC525" s="57"/>
      <c r="DD525" s="57"/>
      <c r="DE525" s="57"/>
      <c r="DF525" s="57"/>
      <c r="DG525" s="57"/>
      <c r="DH525" s="57"/>
      <c r="DI525" s="57"/>
      <c r="DJ525" s="57"/>
      <c r="DK525" s="57"/>
      <c r="DL525" s="57"/>
      <c r="DM525" s="57"/>
      <c r="DN525" s="57"/>
      <c r="DO525" s="57"/>
      <c r="DP525" s="57"/>
      <c r="DQ525" s="57"/>
      <c r="DR525" s="57"/>
      <c r="DS525" s="57"/>
      <c r="DT525" s="57"/>
      <c r="DU525" s="57"/>
      <c r="DV525" s="57"/>
      <c r="DW525" s="57"/>
      <c r="DX525" s="57"/>
      <c r="DY525" s="57"/>
      <c r="DZ525" s="57"/>
      <c r="EA525" s="57"/>
      <c r="EB525" s="57"/>
      <c r="EC525" s="57"/>
      <c r="ED525" s="57"/>
      <c r="EE525" s="57"/>
      <c r="EF525" s="57"/>
      <c r="EG525" s="57"/>
      <c r="EH525" s="57"/>
      <c r="EI525" s="57"/>
      <c r="EJ525" s="57"/>
      <c r="EK525" s="57"/>
      <c r="EL525" s="57"/>
      <c r="EM525" s="57"/>
      <c r="EN525" s="58"/>
      <c r="EO525" s="58"/>
      <c r="EP525" s="58"/>
      <c r="EQ525" s="58"/>
      <c r="ER525" s="58"/>
      <c r="ES525" s="58"/>
      <c r="ET525" s="58"/>
      <c r="EU525" s="58"/>
      <c r="EV525" s="58"/>
      <c r="EW525" s="58"/>
      <c r="EX525" s="58"/>
      <c r="EY525" s="58"/>
      <c r="EZ525" s="58"/>
      <c r="FA525" s="58"/>
      <c r="FB525" s="58"/>
      <c r="FC525" s="58"/>
      <c r="FD525" s="58"/>
      <c r="FE525" s="58"/>
      <c r="FF525" s="58"/>
      <c r="FG525" s="58"/>
      <c r="FH525" s="58"/>
      <c r="FI525" s="58"/>
      <c r="FJ525" s="58"/>
      <c r="FK525" s="58"/>
      <c r="FL525" s="58"/>
      <c r="FM525" s="58"/>
      <c r="FN525" s="58"/>
      <c r="FO525" s="58"/>
      <c r="FP525" s="58"/>
      <c r="FQ525" s="58"/>
      <c r="FR525" s="58"/>
      <c r="FS525" s="58"/>
      <c r="FT525" s="58"/>
      <c r="FU525" s="58"/>
      <c r="FV525" s="58"/>
      <c r="FW525" s="58"/>
      <c r="FX525" s="58"/>
      <c r="FY525" s="58"/>
      <c r="FZ525" s="58"/>
      <c r="GA525" s="58"/>
      <c r="GB525" s="58"/>
      <c r="GC525" s="58"/>
      <c r="GD525" s="58"/>
      <c r="GE525" s="58"/>
      <c r="GF525" s="58"/>
      <c r="GG525" s="58"/>
      <c r="GH525" s="58"/>
      <c r="GI525" s="58"/>
    </row>
    <row r="526" spans="1:191" s="1" customFormat="1" ht="15.75" x14ac:dyDescent="0.25">
      <c r="A526" s="3"/>
      <c r="B526" s="3"/>
      <c r="C526" s="3"/>
      <c r="D526" s="3"/>
      <c r="E526" s="3"/>
      <c r="F526" s="3"/>
      <c r="G526" s="58"/>
      <c r="H526" s="291"/>
      <c r="I526" s="253"/>
      <c r="J526" s="56"/>
      <c r="K526" s="56"/>
      <c r="L526" s="32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  <c r="AH526" s="56"/>
      <c r="AI526" s="56"/>
      <c r="AJ526" s="56"/>
      <c r="AK526" s="56"/>
      <c r="AL526" s="56"/>
      <c r="AM526" s="56"/>
      <c r="AN526" s="56"/>
      <c r="AO526" s="56"/>
      <c r="AP526" s="56"/>
      <c r="AQ526" s="56"/>
      <c r="AR526" s="56"/>
      <c r="AS526" s="56"/>
      <c r="AT526" s="56"/>
      <c r="AU526" s="56"/>
      <c r="AV526" s="56"/>
      <c r="AW526" s="56"/>
      <c r="AX526" s="56"/>
      <c r="AY526" s="56"/>
      <c r="AZ526" s="56"/>
      <c r="BA526" s="56"/>
      <c r="BB526" s="56"/>
      <c r="BC526" s="56"/>
      <c r="BD526" s="56"/>
      <c r="BE526" s="56"/>
      <c r="BF526" s="56"/>
      <c r="BG526" s="57"/>
      <c r="BH526" s="57"/>
      <c r="BI526" s="57"/>
      <c r="BJ526" s="57"/>
      <c r="BK526" s="57"/>
      <c r="BL526" s="57"/>
      <c r="BM526" s="57"/>
      <c r="BN526" s="57"/>
      <c r="BO526" s="57"/>
      <c r="BP526" s="57"/>
      <c r="BQ526" s="57"/>
      <c r="BR526" s="57"/>
      <c r="BS526" s="57"/>
      <c r="BT526" s="57"/>
      <c r="BU526" s="57"/>
      <c r="BV526" s="57"/>
      <c r="BW526" s="57"/>
      <c r="BX526" s="57"/>
      <c r="BY526" s="57"/>
      <c r="BZ526" s="57"/>
      <c r="CA526" s="57"/>
      <c r="CB526" s="57"/>
      <c r="CC526" s="57"/>
      <c r="CD526" s="57"/>
      <c r="CE526" s="57"/>
      <c r="CF526" s="57"/>
      <c r="CG526" s="57"/>
      <c r="CH526" s="57"/>
      <c r="CI526" s="57"/>
      <c r="CJ526" s="57"/>
      <c r="CK526" s="57"/>
      <c r="CL526" s="57"/>
      <c r="CM526" s="57"/>
      <c r="CN526" s="57"/>
      <c r="CO526" s="57"/>
      <c r="CP526" s="57"/>
      <c r="CQ526" s="57"/>
      <c r="CR526" s="57"/>
      <c r="CS526" s="57"/>
      <c r="CT526" s="57"/>
      <c r="CU526" s="57"/>
      <c r="CV526" s="57"/>
      <c r="CW526" s="57"/>
      <c r="CX526" s="57"/>
      <c r="CY526" s="57"/>
      <c r="CZ526" s="57"/>
      <c r="DA526" s="57"/>
      <c r="DB526" s="57"/>
      <c r="DC526" s="57"/>
      <c r="DD526" s="57"/>
      <c r="DE526" s="57"/>
      <c r="DF526" s="57"/>
      <c r="DG526" s="57"/>
      <c r="DH526" s="57"/>
      <c r="DI526" s="57"/>
      <c r="DJ526" s="57"/>
      <c r="DK526" s="57"/>
      <c r="DL526" s="57"/>
      <c r="DM526" s="57"/>
      <c r="DN526" s="57"/>
      <c r="DO526" s="57"/>
      <c r="DP526" s="57"/>
      <c r="DQ526" s="57"/>
      <c r="DR526" s="57"/>
      <c r="DS526" s="57"/>
      <c r="DT526" s="57"/>
      <c r="DU526" s="57"/>
      <c r="DV526" s="57"/>
      <c r="DW526" s="57"/>
      <c r="DX526" s="57"/>
      <c r="DY526" s="57"/>
      <c r="DZ526" s="57"/>
      <c r="EA526" s="57"/>
      <c r="EB526" s="57"/>
      <c r="EC526" s="57"/>
      <c r="ED526" s="57"/>
      <c r="EE526" s="57"/>
      <c r="EF526" s="57"/>
      <c r="EG526" s="57"/>
      <c r="EH526" s="57"/>
      <c r="EI526" s="57"/>
      <c r="EJ526" s="57"/>
      <c r="EK526" s="57"/>
      <c r="EL526" s="57"/>
      <c r="EM526" s="57"/>
      <c r="EN526" s="58"/>
      <c r="EO526" s="58"/>
      <c r="EP526" s="58"/>
      <c r="EQ526" s="58"/>
      <c r="ER526" s="58"/>
      <c r="ES526" s="58"/>
      <c r="ET526" s="58"/>
      <c r="EU526" s="58"/>
      <c r="EV526" s="58"/>
      <c r="EW526" s="58"/>
      <c r="EX526" s="58"/>
      <c r="EY526" s="58"/>
      <c r="EZ526" s="58"/>
      <c r="FA526" s="58"/>
      <c r="FB526" s="58"/>
      <c r="FC526" s="58"/>
      <c r="FD526" s="58"/>
      <c r="FE526" s="58"/>
      <c r="FF526" s="58"/>
      <c r="FG526" s="58"/>
      <c r="FH526" s="58"/>
      <c r="FI526" s="58"/>
      <c r="FJ526" s="58"/>
      <c r="FK526" s="58"/>
      <c r="FL526" s="58"/>
      <c r="FM526" s="58"/>
      <c r="FN526" s="58"/>
      <c r="FO526" s="58"/>
      <c r="FP526" s="58"/>
      <c r="FQ526" s="58"/>
      <c r="FR526" s="58"/>
      <c r="FS526" s="58"/>
      <c r="FT526" s="58"/>
      <c r="FU526" s="58"/>
      <c r="FV526" s="58"/>
      <c r="FW526" s="58"/>
      <c r="FX526" s="58"/>
      <c r="FY526" s="58"/>
      <c r="FZ526" s="58"/>
      <c r="GA526" s="58"/>
      <c r="GB526" s="58"/>
      <c r="GC526" s="58"/>
      <c r="GD526" s="58"/>
      <c r="GE526" s="58"/>
      <c r="GF526" s="58"/>
      <c r="GG526" s="58"/>
      <c r="GH526" s="58"/>
      <c r="GI526" s="58"/>
    </row>
    <row r="527" spans="1:191" x14ac:dyDescent="0.2">
      <c r="G527" s="216"/>
      <c r="H527" s="286"/>
      <c r="I527" s="217"/>
      <c r="J527" s="217"/>
      <c r="K527" s="217"/>
      <c r="L527" s="321"/>
      <c r="M527" s="9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  <c r="DV527" s="7"/>
      <c r="DW527" s="7"/>
      <c r="DX527" s="7"/>
      <c r="DY527" s="7"/>
      <c r="DZ527" s="7"/>
      <c r="EA527" s="7"/>
      <c r="EB527" s="7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/>
      <c r="GH527" s="4"/>
      <c r="GI527" s="4"/>
    </row>
    <row r="528" spans="1:191" x14ac:dyDescent="0.2">
      <c r="G528" s="216"/>
      <c r="H528" s="286"/>
      <c r="I528" s="217"/>
      <c r="J528" s="217"/>
      <c r="K528" s="217"/>
      <c r="L528" s="321"/>
      <c r="M528" s="9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  <c r="DV528" s="7"/>
      <c r="DW528" s="7"/>
      <c r="DX528" s="7"/>
      <c r="DY528" s="7"/>
      <c r="DZ528" s="7"/>
      <c r="EA528" s="7"/>
      <c r="EB528" s="7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</row>
    <row r="529" spans="1:191" ht="9.9499999999999993" customHeight="1" x14ac:dyDescent="0.2">
      <c r="G529" s="216"/>
      <c r="H529" s="286"/>
      <c r="I529" s="217"/>
      <c r="J529" s="217"/>
      <c r="K529" s="217"/>
      <c r="L529" s="321"/>
      <c r="M529" s="9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  <c r="DV529" s="7"/>
      <c r="DW529" s="7"/>
      <c r="DX529" s="7"/>
      <c r="DY529" s="7"/>
      <c r="DZ529" s="7"/>
      <c r="EA529" s="7"/>
      <c r="EB529" s="7"/>
      <c r="EC529" s="7"/>
      <c r="ED529" s="7"/>
      <c r="EE529" s="7"/>
      <c r="EF529" s="7"/>
      <c r="EG529" s="7"/>
      <c r="EH529" s="7"/>
      <c r="EI529" s="7"/>
      <c r="EJ529" s="7"/>
      <c r="EK529" s="7"/>
      <c r="EL529" s="7"/>
      <c r="EM529" s="7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</row>
    <row r="530" spans="1:191" ht="15.75" x14ac:dyDescent="0.2">
      <c r="A530" s="8"/>
      <c r="B530" s="8"/>
      <c r="C530" s="8"/>
      <c r="D530" s="8"/>
      <c r="E530" s="8"/>
      <c r="F530" s="8"/>
      <c r="G530" s="254" t="s">
        <v>358</v>
      </c>
      <c r="H530" s="291"/>
      <c r="I530" s="253"/>
      <c r="J530" s="253"/>
      <c r="K530" s="253"/>
      <c r="L530" s="325"/>
      <c r="M530" s="9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  <c r="DV530" s="7"/>
      <c r="DW530" s="7"/>
      <c r="DX530" s="7"/>
      <c r="DY530" s="7"/>
      <c r="DZ530" s="7"/>
      <c r="EA530" s="7"/>
      <c r="EB530" s="7"/>
      <c r="EC530" s="7"/>
      <c r="ED530" s="7"/>
      <c r="EE530" s="7"/>
      <c r="EF530" s="7"/>
      <c r="EG530" s="7"/>
      <c r="EH530" s="7"/>
      <c r="EI530" s="7"/>
      <c r="EJ530" s="7"/>
      <c r="EK530" s="7"/>
      <c r="EL530" s="7"/>
      <c r="EM530" s="7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</row>
    <row r="531" spans="1:191" ht="23.1" customHeight="1" x14ac:dyDescent="0.2">
      <c r="A531" s="8"/>
      <c r="B531" s="8"/>
      <c r="C531" s="8"/>
      <c r="D531" s="8"/>
      <c r="E531" s="8"/>
      <c r="F531" s="8"/>
      <c r="G531" s="255"/>
      <c r="H531" s="292"/>
      <c r="I531" s="256"/>
      <c r="J531" s="256"/>
      <c r="K531" s="256"/>
      <c r="L531" s="327"/>
      <c r="M531" s="9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  <c r="DV531" s="7"/>
      <c r="DW531" s="7"/>
      <c r="DX531" s="7"/>
      <c r="DY531" s="7"/>
      <c r="DZ531" s="7"/>
      <c r="EA531" s="7"/>
      <c r="EB531" s="7"/>
      <c r="EC531" s="7"/>
      <c r="ED531" s="7"/>
      <c r="EE531" s="7"/>
      <c r="EF531" s="7"/>
      <c r="EG531" s="7"/>
      <c r="EH531" s="7"/>
      <c r="EI531" s="7"/>
      <c r="EJ531" s="7"/>
      <c r="EK531" s="7"/>
      <c r="EL531" s="7"/>
      <c r="EM531" s="7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</row>
    <row r="532" spans="1:191" ht="33" customHeight="1" x14ac:dyDescent="0.2">
      <c r="A532" s="8"/>
      <c r="B532" s="8"/>
      <c r="C532" s="8"/>
      <c r="D532" s="8"/>
      <c r="E532" s="8"/>
      <c r="F532" s="8"/>
      <c r="G532" s="254" t="s">
        <v>359</v>
      </c>
      <c r="H532" s="293"/>
      <c r="I532" s="257"/>
      <c r="J532" s="257"/>
      <c r="K532" s="257"/>
      <c r="L532" s="328"/>
      <c r="M532" s="9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  <c r="DV532" s="7"/>
      <c r="DW532" s="7"/>
      <c r="DX532" s="7"/>
      <c r="DY532" s="7"/>
      <c r="DZ532" s="7"/>
      <c r="EA532" s="7"/>
      <c r="EB532" s="7"/>
      <c r="EC532" s="7"/>
      <c r="ED532" s="7"/>
      <c r="EE532" s="7"/>
      <c r="EF532" s="7"/>
      <c r="EG532" s="7"/>
      <c r="EH532" s="7"/>
      <c r="EI532" s="7"/>
      <c r="EJ532" s="7"/>
      <c r="EK532" s="7"/>
      <c r="EL532" s="7"/>
      <c r="EM532" s="7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</row>
    <row r="533" spans="1:191" x14ac:dyDescent="0.2">
      <c r="A533" s="8"/>
      <c r="B533" s="8"/>
      <c r="C533" s="8"/>
      <c r="D533" s="8"/>
      <c r="E533" s="8"/>
      <c r="F533" s="8"/>
      <c r="G533" s="216" t="s">
        <v>360</v>
      </c>
      <c r="H533" s="294"/>
      <c r="I533" s="244"/>
      <c r="J533" s="244"/>
      <c r="K533" s="244"/>
      <c r="L533" s="329"/>
      <c r="M533" s="9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</row>
    <row r="534" spans="1:191" ht="38.1" customHeight="1" x14ac:dyDescent="0.2">
      <c r="A534" s="8"/>
      <c r="B534" s="8"/>
      <c r="C534" s="8"/>
      <c r="D534" s="8"/>
      <c r="E534" s="8"/>
      <c r="F534" s="8"/>
      <c r="G534" s="216" t="s">
        <v>361</v>
      </c>
      <c r="H534" s="294"/>
      <c r="I534" s="244"/>
      <c r="J534" s="244"/>
      <c r="K534" s="244"/>
      <c r="L534" s="329"/>
      <c r="M534" s="9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</row>
    <row r="535" spans="1:191" ht="33" customHeight="1" x14ac:dyDescent="0.2">
      <c r="A535" s="8"/>
      <c r="B535" s="8"/>
      <c r="C535" s="8"/>
      <c r="D535" s="8"/>
      <c r="E535" s="8"/>
      <c r="F535" s="8"/>
      <c r="G535" s="216" t="s">
        <v>362</v>
      </c>
      <c r="H535" s="294"/>
      <c r="I535" s="244"/>
      <c r="J535" s="244"/>
      <c r="K535" s="244"/>
      <c r="L535" s="329"/>
      <c r="M535" s="9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  <c r="DV535" s="7"/>
      <c r="DW535" s="7"/>
      <c r="DX535" s="7"/>
      <c r="DY535" s="7"/>
      <c r="DZ535" s="7"/>
      <c r="EA535" s="7"/>
      <c r="EB535" s="7"/>
      <c r="EC535" s="7"/>
      <c r="ED535" s="7"/>
      <c r="EE535" s="7"/>
      <c r="EF535" s="7"/>
      <c r="EG535" s="7"/>
      <c r="EH535" s="7"/>
      <c r="EI535" s="7"/>
      <c r="EJ535" s="7"/>
      <c r="EK535" s="7"/>
      <c r="EL535" s="7"/>
      <c r="EM535" s="7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</row>
    <row r="536" spans="1:191" x14ac:dyDescent="0.2">
      <c r="A536" s="8"/>
      <c r="B536" s="8"/>
      <c r="C536" s="8"/>
      <c r="D536" s="8"/>
      <c r="E536" s="8"/>
      <c r="F536" s="8"/>
      <c r="G536" s="216" t="s">
        <v>363</v>
      </c>
      <c r="H536" s="294"/>
      <c r="I536" s="244"/>
      <c r="J536" s="244"/>
      <c r="K536" s="244"/>
      <c r="L536" s="329"/>
      <c r="M536" s="9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  <c r="DV536" s="7"/>
      <c r="DW536" s="7"/>
      <c r="DX536" s="7"/>
      <c r="DY536" s="7"/>
      <c r="DZ536" s="7"/>
      <c r="EA536" s="7"/>
      <c r="EB536" s="7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</row>
    <row r="537" spans="1:191" x14ac:dyDescent="0.2">
      <c r="A537" s="8"/>
      <c r="B537" s="8"/>
      <c r="C537" s="8"/>
      <c r="D537" s="8"/>
      <c r="E537" s="8"/>
      <c r="F537" s="8"/>
      <c r="G537" s="216" t="s">
        <v>364</v>
      </c>
      <c r="H537" s="294"/>
      <c r="I537" s="244"/>
      <c r="J537" s="244"/>
      <c r="K537" s="244"/>
      <c r="L537" s="329"/>
      <c r="M537" s="9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  <c r="DV537" s="7"/>
      <c r="DW537" s="7"/>
      <c r="DX537" s="7"/>
      <c r="DY537" s="7"/>
      <c r="DZ537" s="7"/>
      <c r="EA537" s="7"/>
      <c r="EB537" s="7"/>
      <c r="EC537" s="7"/>
      <c r="ED537" s="7"/>
      <c r="EE537" s="7"/>
      <c r="EF537" s="7"/>
      <c r="EG537" s="7"/>
      <c r="EH537" s="7"/>
      <c r="EI537" s="7"/>
      <c r="EJ537" s="7"/>
      <c r="EK537" s="7"/>
      <c r="EL537" s="7"/>
      <c r="EM537" s="7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</row>
    <row r="538" spans="1:191" x14ac:dyDescent="0.2">
      <c r="A538" s="8"/>
      <c r="B538" s="8"/>
      <c r="C538" s="8"/>
      <c r="D538" s="8"/>
      <c r="E538" s="8"/>
      <c r="F538" s="8"/>
      <c r="G538" s="4"/>
      <c r="H538" s="295"/>
      <c r="I538" s="14"/>
      <c r="J538" s="14"/>
      <c r="K538" s="14"/>
      <c r="L538" s="330"/>
      <c r="M538" s="9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  <c r="DV538" s="7"/>
      <c r="DW538" s="7"/>
      <c r="DX538" s="7"/>
      <c r="DY538" s="7"/>
      <c r="DZ538" s="7"/>
      <c r="EA538" s="7"/>
      <c r="EB538" s="7"/>
      <c r="EC538" s="7"/>
      <c r="ED538" s="7"/>
      <c r="EE538" s="7"/>
      <c r="EF538" s="7"/>
      <c r="EG538" s="7"/>
      <c r="EH538" s="7"/>
      <c r="EI538" s="7"/>
      <c r="EJ538" s="7"/>
      <c r="EK538" s="7"/>
      <c r="EL538" s="7"/>
      <c r="EM538" s="7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</row>
    <row r="539" spans="1:191" x14ac:dyDescent="0.2">
      <c r="A539" s="8"/>
      <c r="B539" s="8"/>
      <c r="C539" s="8"/>
      <c r="D539" s="8"/>
      <c r="E539" s="8"/>
      <c r="F539" s="8"/>
      <c r="G539" s="4"/>
      <c r="H539" s="295"/>
      <c r="I539" s="14"/>
      <c r="J539" s="14"/>
      <c r="K539" s="14"/>
      <c r="L539" s="330"/>
      <c r="M539" s="9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  <c r="DV539" s="7"/>
      <c r="DW539" s="7"/>
      <c r="DX539" s="7"/>
      <c r="DY539" s="7"/>
      <c r="DZ539" s="7"/>
      <c r="EA539" s="7"/>
      <c r="EB539" s="7"/>
      <c r="EC539" s="7"/>
      <c r="ED539" s="7"/>
      <c r="EE539" s="7"/>
      <c r="EF539" s="7"/>
      <c r="EG539" s="7"/>
      <c r="EH539" s="7"/>
      <c r="EI539" s="7"/>
      <c r="EJ539" s="7"/>
      <c r="EK539" s="7"/>
      <c r="EL539" s="7"/>
      <c r="EM539" s="7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</row>
    <row r="540" spans="1:191" x14ac:dyDescent="0.2">
      <c r="A540" s="8"/>
      <c r="B540" s="8"/>
      <c r="C540" s="8"/>
      <c r="D540" s="8"/>
      <c r="E540" s="8"/>
      <c r="F540" s="8"/>
      <c r="G540" s="4" t="s">
        <v>365</v>
      </c>
      <c r="H540" s="295"/>
      <c r="I540" s="14"/>
      <c r="J540" s="14"/>
      <c r="K540" s="14"/>
      <c r="L540" s="330"/>
      <c r="M540" s="9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  <c r="DV540" s="7"/>
      <c r="DW540" s="7"/>
      <c r="DX540" s="7"/>
      <c r="DY540" s="7"/>
      <c r="DZ540" s="7"/>
      <c r="EA540" s="7"/>
      <c r="EB540" s="7"/>
      <c r="EC540" s="7"/>
      <c r="ED540" s="7"/>
      <c r="EE540" s="7"/>
      <c r="EF540" s="7"/>
      <c r="EG540" s="7"/>
      <c r="EH540" s="7"/>
      <c r="EI540" s="7"/>
      <c r="EJ540" s="7"/>
      <c r="EK540" s="7"/>
      <c r="EL540" s="7"/>
      <c r="EM540" s="7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</row>
    <row r="541" spans="1:191" x14ac:dyDescent="0.2">
      <c r="A541" s="8"/>
      <c r="B541" s="8"/>
      <c r="C541" s="8"/>
      <c r="D541" s="8"/>
      <c r="E541" s="8"/>
      <c r="F541" s="8"/>
      <c r="G541" s="4"/>
      <c r="H541" s="295"/>
      <c r="I541" s="14"/>
      <c r="J541" s="14"/>
      <c r="K541" s="14"/>
      <c r="L541" s="330"/>
      <c r="M541" s="9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  <c r="DV541" s="7"/>
      <c r="DW541" s="7"/>
      <c r="DX541" s="7"/>
      <c r="DY541" s="7"/>
      <c r="DZ541" s="7"/>
      <c r="EA541" s="7"/>
      <c r="EB541" s="7"/>
      <c r="EC541" s="7"/>
      <c r="ED541" s="7"/>
      <c r="EE541" s="7"/>
      <c r="EF541" s="7"/>
      <c r="EG541" s="7"/>
      <c r="EH541" s="7"/>
      <c r="EI541" s="7"/>
      <c r="EJ541" s="7"/>
      <c r="EK541" s="7"/>
      <c r="EL541" s="7"/>
      <c r="EM541" s="7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</row>
    <row r="542" spans="1:191" ht="30" x14ac:dyDescent="0.2">
      <c r="A542" s="8"/>
      <c r="B542" s="8"/>
      <c r="C542" s="8"/>
      <c r="D542" s="8"/>
      <c r="E542" s="8"/>
      <c r="F542" s="8"/>
      <c r="G542" s="258" t="s">
        <v>366</v>
      </c>
      <c r="H542" s="286"/>
      <c r="I542" s="217"/>
      <c r="J542" s="217"/>
      <c r="K542" s="217"/>
      <c r="L542" s="321"/>
      <c r="M542" s="9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  <c r="DV542" s="7"/>
      <c r="DW542" s="7"/>
      <c r="DX542" s="7"/>
      <c r="DY542" s="7"/>
      <c r="DZ542" s="7"/>
      <c r="EA542" s="7"/>
      <c r="EB542" s="7"/>
      <c r="EC542" s="7"/>
      <c r="ED542" s="7"/>
      <c r="EE542" s="7"/>
      <c r="EF542" s="7"/>
      <c r="EG542" s="7"/>
      <c r="EH542" s="7"/>
      <c r="EI542" s="7"/>
      <c r="EJ542" s="7"/>
      <c r="EK542" s="7"/>
      <c r="EL542" s="7"/>
      <c r="EM542" s="7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</row>
    <row r="543" spans="1:191" x14ac:dyDescent="0.2">
      <c r="A543" s="8"/>
      <c r="B543" s="8"/>
      <c r="C543" s="8"/>
      <c r="D543" s="8"/>
      <c r="E543" s="8"/>
      <c r="F543" s="8"/>
      <c r="G543" s="4"/>
      <c r="H543" s="295"/>
      <c r="I543" s="14"/>
      <c r="J543" s="14"/>
      <c r="K543" s="14"/>
      <c r="L543" s="330"/>
      <c r="M543" s="9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  <c r="DV543" s="7"/>
      <c r="DW543" s="7"/>
      <c r="DX543" s="7"/>
      <c r="DY543" s="7"/>
      <c r="DZ543" s="7"/>
      <c r="EA543" s="7"/>
      <c r="EB543" s="7"/>
      <c r="EC543" s="7"/>
      <c r="ED543" s="7"/>
      <c r="EE543" s="7"/>
      <c r="EF543" s="7"/>
      <c r="EG543" s="7"/>
      <c r="EH543" s="7"/>
      <c r="EI543" s="7"/>
      <c r="EJ543" s="7"/>
      <c r="EK543" s="7"/>
      <c r="EL543" s="7"/>
      <c r="EM543" s="7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</row>
    <row r="544" spans="1:191" x14ac:dyDescent="0.2">
      <c r="A544" s="8"/>
      <c r="B544" s="8"/>
      <c r="C544" s="8"/>
      <c r="D544" s="8"/>
      <c r="E544" s="8"/>
      <c r="F544" s="8"/>
      <c r="G544" s="258" t="s">
        <v>367</v>
      </c>
      <c r="H544" s="286"/>
      <c r="I544" s="217"/>
      <c r="J544" s="217"/>
      <c r="K544" s="217"/>
      <c r="L544" s="321"/>
      <c r="M544" s="9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  <c r="DV544" s="7"/>
      <c r="DW544" s="7"/>
      <c r="DX544" s="7"/>
      <c r="DY544" s="7"/>
      <c r="DZ544" s="7"/>
      <c r="EA544" s="7"/>
      <c r="EB544" s="7"/>
      <c r="EC544" s="7"/>
      <c r="ED544" s="7"/>
      <c r="EE544" s="7"/>
      <c r="EF544" s="7"/>
      <c r="EG544" s="7"/>
      <c r="EH544" s="7"/>
      <c r="EI544" s="7"/>
      <c r="EJ544" s="7"/>
      <c r="EK544" s="7"/>
      <c r="EL544" s="7"/>
      <c r="EM544" s="7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</row>
    <row r="545" spans="1:191" x14ac:dyDescent="0.2">
      <c r="A545" s="8"/>
      <c r="B545" s="8"/>
      <c r="C545" s="8"/>
      <c r="D545" s="8"/>
      <c r="E545" s="8"/>
      <c r="F545" s="8"/>
      <c r="G545" s="4"/>
      <c r="H545" s="295"/>
      <c r="I545" s="14"/>
      <c r="J545" s="14"/>
      <c r="K545" s="14"/>
      <c r="L545" s="330"/>
      <c r="M545" s="9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  <c r="DV545" s="7"/>
      <c r="DW545" s="7"/>
      <c r="DX545" s="7"/>
      <c r="DY545" s="7"/>
      <c r="DZ545" s="7"/>
      <c r="EA545" s="7"/>
      <c r="EB545" s="7"/>
      <c r="EC545" s="7"/>
      <c r="ED545" s="7"/>
      <c r="EE545" s="7"/>
      <c r="EF545" s="7"/>
      <c r="EG545" s="7"/>
      <c r="EH545" s="7"/>
      <c r="EI545" s="7"/>
      <c r="EJ545" s="7"/>
      <c r="EK545" s="7"/>
      <c r="EL545" s="7"/>
      <c r="EM545" s="7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</row>
    <row r="546" spans="1:191" x14ac:dyDescent="0.2">
      <c r="A546" s="8"/>
      <c r="B546" s="8"/>
      <c r="C546" s="8"/>
      <c r="D546" s="8"/>
      <c r="E546" s="8"/>
      <c r="F546" s="8"/>
      <c r="G546" s="4" t="s">
        <v>368</v>
      </c>
      <c r="H546" s="295"/>
      <c r="I546" s="14"/>
      <c r="J546" s="14"/>
      <c r="K546" s="14"/>
      <c r="L546" s="330"/>
      <c r="M546" s="9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  <c r="DV546" s="7"/>
      <c r="DW546" s="7"/>
      <c r="DX546" s="7"/>
      <c r="DY546" s="7"/>
      <c r="DZ546" s="7"/>
      <c r="EA546" s="7"/>
      <c r="EB546" s="7"/>
      <c r="EC546" s="7"/>
      <c r="ED546" s="7"/>
      <c r="EE546" s="7"/>
      <c r="EF546" s="7"/>
      <c r="EG546" s="7"/>
      <c r="EH546" s="7"/>
      <c r="EI546" s="7"/>
      <c r="EJ546" s="7"/>
      <c r="EK546" s="7"/>
      <c r="EL546" s="7"/>
      <c r="EM546" s="7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</row>
    <row r="547" spans="1:191" x14ac:dyDescent="0.2">
      <c r="A547" s="8"/>
      <c r="B547" s="8"/>
      <c r="C547" s="8"/>
      <c r="D547" s="8"/>
      <c r="E547" s="8"/>
      <c r="F547" s="8"/>
      <c r="G547" s="4"/>
      <c r="H547" s="295"/>
      <c r="I547" s="14"/>
      <c r="J547" s="14"/>
      <c r="K547" s="14"/>
      <c r="L547" s="330"/>
      <c r="M547" s="9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  <c r="DV547" s="7"/>
      <c r="DW547" s="7"/>
      <c r="DX547" s="7"/>
      <c r="DY547" s="7"/>
      <c r="DZ547" s="7"/>
      <c r="EA547" s="7"/>
      <c r="EB547" s="7"/>
      <c r="EC547" s="7"/>
      <c r="ED547" s="7"/>
      <c r="EE547" s="7"/>
      <c r="EF547" s="7"/>
      <c r="EG547" s="7"/>
      <c r="EH547" s="7"/>
      <c r="EI547" s="7"/>
      <c r="EJ547" s="7"/>
      <c r="EK547" s="7"/>
      <c r="EL547" s="7"/>
      <c r="EM547" s="7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</row>
    <row r="548" spans="1:191" x14ac:dyDescent="0.2">
      <c r="A548" s="8"/>
      <c r="B548" s="8"/>
      <c r="C548" s="8"/>
      <c r="D548" s="8"/>
      <c r="E548" s="8"/>
      <c r="F548" s="8"/>
      <c r="G548" s="4" t="s">
        <v>369</v>
      </c>
      <c r="H548" s="295"/>
      <c r="I548" s="14"/>
      <c r="J548" s="14"/>
      <c r="K548" s="14"/>
      <c r="L548" s="330"/>
      <c r="M548" s="9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  <c r="DV548" s="7"/>
      <c r="DW548" s="7"/>
      <c r="DX548" s="7"/>
      <c r="DY548" s="7"/>
      <c r="DZ548" s="7"/>
      <c r="EA548" s="7"/>
      <c r="EB548" s="7"/>
      <c r="EC548" s="7"/>
      <c r="ED548" s="7"/>
      <c r="EE548" s="7"/>
      <c r="EF548" s="7"/>
      <c r="EG548" s="7"/>
      <c r="EH548" s="7"/>
      <c r="EI548" s="7"/>
      <c r="EJ548" s="7"/>
      <c r="EK548" s="7"/>
      <c r="EL548" s="7"/>
      <c r="EM548" s="7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</row>
    <row r="549" spans="1:191" x14ac:dyDescent="0.2">
      <c r="A549" s="8"/>
      <c r="B549" s="8"/>
      <c r="C549" s="8"/>
      <c r="D549" s="8"/>
      <c r="E549" s="8"/>
      <c r="F549" s="8"/>
      <c r="G549" s="4"/>
      <c r="H549" s="295"/>
      <c r="I549" s="14"/>
      <c r="J549" s="14"/>
      <c r="K549" s="14"/>
      <c r="L549" s="330"/>
      <c r="M549" s="9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  <c r="DV549" s="7"/>
      <c r="DW549" s="7"/>
      <c r="DX549" s="7"/>
      <c r="DY549" s="7"/>
      <c r="DZ549" s="7"/>
      <c r="EA549" s="7"/>
      <c r="EB549" s="7"/>
      <c r="EC549" s="7"/>
      <c r="ED549" s="7"/>
      <c r="EE549" s="7"/>
      <c r="EF549" s="7"/>
      <c r="EG549" s="7"/>
      <c r="EH549" s="7"/>
      <c r="EI549" s="7"/>
      <c r="EJ549" s="7"/>
      <c r="EK549" s="7"/>
      <c r="EL549" s="7"/>
      <c r="EM549" s="7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</row>
    <row r="550" spans="1:191" x14ac:dyDescent="0.2">
      <c r="A550" s="8"/>
      <c r="B550" s="8"/>
      <c r="C550" s="8"/>
      <c r="D550" s="8"/>
      <c r="E550" s="8"/>
      <c r="F550" s="8"/>
      <c r="G550" s="4"/>
      <c r="H550" s="295"/>
      <c r="I550" s="14"/>
      <c r="J550" s="14"/>
      <c r="K550" s="14"/>
      <c r="L550" s="330"/>
      <c r="M550" s="9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  <c r="DV550" s="7"/>
      <c r="DW550" s="7"/>
      <c r="DX550" s="7"/>
      <c r="DY550" s="7"/>
      <c r="DZ550" s="7"/>
      <c r="EA550" s="7"/>
      <c r="EB550" s="7"/>
      <c r="EC550" s="7"/>
      <c r="ED550" s="7"/>
      <c r="EE550" s="7"/>
      <c r="EF550" s="7"/>
      <c r="EG550" s="7"/>
      <c r="EH550" s="7"/>
      <c r="EI550" s="7"/>
      <c r="EJ550" s="7"/>
      <c r="EK550" s="7"/>
      <c r="EL550" s="7"/>
      <c r="EM550" s="7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</row>
    <row r="551" spans="1:191" x14ac:dyDescent="0.2">
      <c r="A551" s="8"/>
      <c r="B551" s="8"/>
      <c r="C551" s="8"/>
      <c r="D551" s="8"/>
      <c r="E551" s="8"/>
      <c r="F551" s="8"/>
      <c r="G551" s="4"/>
      <c r="H551" s="295"/>
      <c r="I551" s="14"/>
      <c r="J551" s="14"/>
      <c r="K551" s="14"/>
      <c r="L551" s="330"/>
      <c r="M551" s="9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  <c r="DV551" s="7"/>
      <c r="DW551" s="7"/>
      <c r="DX551" s="7"/>
      <c r="DY551" s="7"/>
      <c r="DZ551" s="7"/>
      <c r="EA551" s="7"/>
      <c r="EB551" s="7"/>
      <c r="EC551" s="7"/>
      <c r="ED551" s="7"/>
      <c r="EE551" s="7"/>
      <c r="EF551" s="7"/>
      <c r="EG551" s="7"/>
      <c r="EH551" s="7"/>
      <c r="EI551" s="7"/>
      <c r="EJ551" s="7"/>
      <c r="EK551" s="7"/>
      <c r="EL551" s="7"/>
      <c r="EM551" s="7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</row>
    <row r="552" spans="1:191" x14ac:dyDescent="0.2">
      <c r="A552" s="8"/>
      <c r="B552" s="8"/>
      <c r="C552" s="8"/>
      <c r="D552" s="8"/>
      <c r="E552" s="8"/>
      <c r="F552" s="8"/>
      <c r="G552" s="4"/>
      <c r="H552" s="295"/>
      <c r="I552" s="14"/>
      <c r="J552" s="14"/>
      <c r="K552" s="14"/>
      <c r="L552" s="330"/>
      <c r="M552" s="9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  <c r="DV552" s="7"/>
      <c r="DW552" s="7"/>
      <c r="DX552" s="7"/>
      <c r="DY552" s="7"/>
      <c r="DZ552" s="7"/>
      <c r="EA552" s="7"/>
      <c r="EB552" s="7"/>
      <c r="EC552" s="7"/>
      <c r="ED552" s="7"/>
      <c r="EE552" s="7"/>
      <c r="EF552" s="7"/>
      <c r="EG552" s="7"/>
      <c r="EH552" s="7"/>
      <c r="EI552" s="7"/>
      <c r="EJ552" s="7"/>
      <c r="EK552" s="7"/>
      <c r="EL552" s="7"/>
      <c r="EM552" s="7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</row>
    <row r="553" spans="1:191" x14ac:dyDescent="0.2">
      <c r="A553" s="8"/>
      <c r="B553" s="8"/>
      <c r="C553" s="8"/>
      <c r="D553" s="8"/>
      <c r="E553" s="8"/>
      <c r="F553" s="8"/>
      <c r="G553" s="4"/>
      <c r="H553" s="295"/>
      <c r="I553" s="14"/>
      <c r="J553" s="14"/>
      <c r="K553" s="14"/>
      <c r="L553" s="330"/>
      <c r="M553" s="9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  <c r="DV553" s="7"/>
      <c r="DW553" s="7"/>
      <c r="DX553" s="7"/>
      <c r="DY553" s="7"/>
      <c r="DZ553" s="7"/>
      <c r="EA553" s="7"/>
      <c r="EB553" s="7"/>
      <c r="EC553" s="7"/>
      <c r="ED553" s="7"/>
      <c r="EE553" s="7"/>
      <c r="EF553" s="7"/>
      <c r="EG553" s="7"/>
      <c r="EH553" s="7"/>
      <c r="EI553" s="7"/>
      <c r="EJ553" s="7"/>
      <c r="EK553" s="7"/>
      <c r="EL553" s="7"/>
      <c r="EM553" s="7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</row>
    <row r="554" spans="1:191" x14ac:dyDescent="0.2">
      <c r="A554" s="8"/>
      <c r="B554" s="8"/>
      <c r="C554" s="8"/>
      <c r="D554" s="8"/>
      <c r="E554" s="8"/>
      <c r="F554" s="8"/>
      <c r="G554" s="4"/>
      <c r="H554" s="295"/>
      <c r="I554" s="14"/>
      <c r="J554" s="14"/>
      <c r="K554" s="14"/>
      <c r="L554" s="330"/>
      <c r="M554" s="9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  <c r="DV554" s="7"/>
      <c r="DW554" s="7"/>
      <c r="DX554" s="7"/>
      <c r="DY554" s="7"/>
      <c r="DZ554" s="7"/>
      <c r="EA554" s="7"/>
      <c r="EB554" s="7"/>
      <c r="EC554" s="7"/>
      <c r="ED554" s="7"/>
      <c r="EE554" s="7"/>
      <c r="EF554" s="7"/>
      <c r="EG554" s="7"/>
      <c r="EH554" s="7"/>
      <c r="EI554" s="7"/>
      <c r="EJ554" s="7"/>
      <c r="EK554" s="7"/>
      <c r="EL554" s="7"/>
      <c r="EM554" s="7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</row>
    <row r="555" spans="1:191" x14ac:dyDescent="0.2">
      <c r="A555" s="8"/>
      <c r="B555" s="8"/>
      <c r="C555" s="8"/>
      <c r="D555" s="8"/>
      <c r="E555" s="8"/>
      <c r="F555" s="8"/>
      <c r="G555" s="4"/>
      <c r="H555" s="295"/>
      <c r="I555" s="14"/>
      <c r="J555" s="14"/>
      <c r="K555" s="14"/>
      <c r="L555" s="330"/>
      <c r="M555" s="9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  <c r="DV555" s="7"/>
      <c r="DW555" s="7"/>
      <c r="DX555" s="7"/>
      <c r="DY555" s="7"/>
      <c r="DZ555" s="7"/>
      <c r="EA555" s="7"/>
      <c r="EB555" s="7"/>
      <c r="EC555" s="7"/>
      <c r="ED555" s="7"/>
      <c r="EE555" s="7"/>
      <c r="EF555" s="7"/>
      <c r="EG555" s="7"/>
      <c r="EH555" s="7"/>
      <c r="EI555" s="7"/>
      <c r="EJ555" s="7"/>
      <c r="EK555" s="7"/>
      <c r="EL555" s="7"/>
      <c r="EM555" s="7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</row>
    <row r="556" spans="1:191" x14ac:dyDescent="0.2">
      <c r="A556" s="8"/>
      <c r="B556" s="8"/>
      <c r="C556" s="8"/>
      <c r="D556" s="8"/>
      <c r="E556" s="8"/>
      <c r="F556" s="8"/>
      <c r="G556" s="4"/>
      <c r="H556" s="295"/>
      <c r="I556" s="14"/>
      <c r="J556" s="14"/>
      <c r="K556" s="14"/>
      <c r="L556" s="330"/>
      <c r="M556" s="9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  <c r="DV556" s="7"/>
      <c r="DW556" s="7"/>
      <c r="DX556" s="7"/>
      <c r="DY556" s="7"/>
      <c r="DZ556" s="7"/>
      <c r="EA556" s="7"/>
      <c r="EB556" s="7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</row>
    <row r="557" spans="1:191" x14ac:dyDescent="0.2">
      <c r="A557" s="8"/>
      <c r="B557" s="8"/>
      <c r="C557" s="8"/>
      <c r="D557" s="8"/>
      <c r="E557" s="8"/>
      <c r="F557" s="8"/>
      <c r="G557" s="4"/>
      <c r="H557" s="295"/>
      <c r="I557" s="14"/>
      <c r="J557" s="14"/>
      <c r="K557" s="14"/>
      <c r="L557" s="330"/>
      <c r="M557" s="9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  <c r="DV557" s="7"/>
      <c r="DW557" s="7"/>
      <c r="DX557" s="7"/>
      <c r="DY557" s="7"/>
      <c r="DZ557" s="7"/>
      <c r="EA557" s="7"/>
      <c r="EB557" s="7"/>
      <c r="EC557" s="7"/>
      <c r="ED557" s="7"/>
      <c r="EE557" s="7"/>
      <c r="EF557" s="7"/>
      <c r="EG557" s="7"/>
      <c r="EH557" s="7"/>
      <c r="EI557" s="7"/>
      <c r="EJ557" s="7"/>
      <c r="EK557" s="7"/>
      <c r="EL557" s="7"/>
      <c r="EM557" s="7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</row>
    <row r="558" spans="1:191" x14ac:dyDescent="0.2">
      <c r="A558" s="8"/>
      <c r="B558" s="8"/>
      <c r="C558" s="8"/>
      <c r="D558" s="8"/>
      <c r="E558" s="8"/>
      <c r="F558" s="8"/>
      <c r="G558" s="4"/>
      <c r="H558" s="295"/>
      <c r="I558" s="14"/>
      <c r="J558" s="14"/>
      <c r="K558" s="14"/>
      <c r="L558" s="330"/>
      <c r="M558" s="9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  <c r="DV558" s="7"/>
      <c r="DW558" s="7"/>
      <c r="DX558" s="7"/>
      <c r="DY558" s="7"/>
      <c r="DZ558" s="7"/>
      <c r="EA558" s="7"/>
      <c r="EB558" s="7"/>
      <c r="EC558" s="7"/>
      <c r="ED558" s="7"/>
      <c r="EE558" s="7"/>
      <c r="EF558" s="7"/>
      <c r="EG558" s="7"/>
      <c r="EH558" s="7"/>
      <c r="EI558" s="7"/>
      <c r="EJ558" s="7"/>
      <c r="EK558" s="7"/>
      <c r="EL558" s="7"/>
      <c r="EM558" s="7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</row>
    <row r="559" spans="1:191" x14ac:dyDescent="0.2">
      <c r="A559" s="8"/>
      <c r="B559" s="8"/>
      <c r="C559" s="8"/>
      <c r="D559" s="8"/>
      <c r="E559" s="8"/>
      <c r="F559" s="8"/>
      <c r="G559" s="4"/>
      <c r="H559" s="295"/>
      <c r="I559" s="14"/>
      <c r="J559" s="14"/>
      <c r="K559" s="14"/>
      <c r="L559" s="330"/>
      <c r="M559" s="9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  <c r="DV559" s="7"/>
      <c r="DW559" s="7"/>
      <c r="DX559" s="7"/>
      <c r="DY559" s="7"/>
      <c r="DZ559" s="7"/>
      <c r="EA559" s="7"/>
      <c r="EB559" s="7"/>
      <c r="EC559" s="7"/>
      <c r="ED559" s="7"/>
      <c r="EE559" s="7"/>
      <c r="EF559" s="7"/>
      <c r="EG559" s="7"/>
      <c r="EH559" s="7"/>
      <c r="EI559" s="7"/>
      <c r="EJ559" s="7"/>
      <c r="EK559" s="7"/>
      <c r="EL559" s="7"/>
      <c r="EM559" s="7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</row>
    <row r="560" spans="1:191" x14ac:dyDescent="0.2">
      <c r="A560" s="8"/>
      <c r="B560" s="8"/>
      <c r="C560" s="8"/>
      <c r="D560" s="8"/>
      <c r="E560" s="8"/>
      <c r="F560" s="8"/>
      <c r="G560" s="4"/>
      <c r="H560" s="295"/>
      <c r="I560" s="14"/>
      <c r="J560" s="14"/>
      <c r="K560" s="14"/>
      <c r="L560" s="330"/>
      <c r="M560" s="9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  <c r="DV560" s="7"/>
      <c r="DW560" s="7"/>
      <c r="DX560" s="7"/>
      <c r="DY560" s="7"/>
      <c r="DZ560" s="7"/>
      <c r="EA560" s="7"/>
      <c r="EB560" s="7"/>
      <c r="EC560" s="7"/>
      <c r="ED560" s="7"/>
      <c r="EE560" s="7"/>
      <c r="EF560" s="7"/>
      <c r="EG560" s="7"/>
      <c r="EH560" s="7"/>
      <c r="EI560" s="7"/>
      <c r="EJ560" s="7"/>
      <c r="EK560" s="7"/>
      <c r="EL560" s="7"/>
      <c r="EM560" s="7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</row>
    <row r="561" spans="1:191" x14ac:dyDescent="0.2">
      <c r="A561" s="8"/>
      <c r="B561" s="8"/>
      <c r="C561" s="8"/>
      <c r="D561" s="8"/>
      <c r="E561" s="8"/>
      <c r="F561" s="8"/>
      <c r="G561" s="4"/>
      <c r="H561" s="295"/>
      <c r="I561" s="14"/>
      <c r="J561" s="14"/>
      <c r="K561" s="14"/>
      <c r="L561" s="330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  <c r="DV561" s="7"/>
      <c r="DW561" s="7"/>
      <c r="DX561" s="7"/>
      <c r="DY561" s="7"/>
      <c r="DZ561" s="7"/>
      <c r="EA561" s="7"/>
      <c r="EB561" s="7"/>
      <c r="EC561" s="7"/>
      <c r="ED561" s="7"/>
      <c r="EE561" s="7"/>
      <c r="EF561" s="7"/>
      <c r="EG561" s="7"/>
      <c r="EH561" s="7"/>
      <c r="EI561" s="7"/>
      <c r="EJ561" s="7"/>
      <c r="EK561" s="7"/>
      <c r="EL561" s="7"/>
      <c r="EM561" s="7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</row>
    <row r="562" spans="1:191" x14ac:dyDescent="0.2">
      <c r="A562" s="8"/>
      <c r="B562" s="8"/>
      <c r="C562" s="8"/>
      <c r="D562" s="8"/>
      <c r="E562" s="8"/>
      <c r="F562" s="8"/>
      <c r="G562" s="4"/>
      <c r="H562" s="295"/>
      <c r="I562" s="14"/>
      <c r="J562" s="14"/>
      <c r="K562" s="14"/>
      <c r="L562" s="330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  <c r="DV562" s="7"/>
      <c r="DW562" s="7"/>
      <c r="DX562" s="7"/>
      <c r="DY562" s="7"/>
      <c r="DZ562" s="7"/>
      <c r="EA562" s="7"/>
      <c r="EB562" s="7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</row>
    <row r="563" spans="1:191" x14ac:dyDescent="0.2">
      <c r="A563" s="8"/>
      <c r="B563" s="8"/>
      <c r="C563" s="8"/>
      <c r="D563" s="8"/>
      <c r="E563" s="8"/>
      <c r="F563" s="8"/>
      <c r="G563" s="4"/>
      <c r="H563" s="295"/>
      <c r="I563" s="14"/>
      <c r="J563" s="14"/>
      <c r="K563" s="14"/>
      <c r="L563" s="330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  <c r="DV563" s="7"/>
      <c r="DW563" s="7"/>
      <c r="DX563" s="7"/>
      <c r="DY563" s="7"/>
      <c r="DZ563" s="7"/>
      <c r="EA563" s="7"/>
      <c r="EB563" s="7"/>
      <c r="EC563" s="7"/>
      <c r="ED563" s="7"/>
      <c r="EE563" s="7"/>
      <c r="EF563" s="7"/>
      <c r="EG563" s="7"/>
      <c r="EH563" s="7"/>
      <c r="EI563" s="7"/>
      <c r="EJ563" s="7"/>
      <c r="EK563" s="7"/>
      <c r="EL563" s="7"/>
      <c r="EM563" s="7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</row>
    <row r="564" spans="1:191" x14ac:dyDescent="0.2">
      <c r="A564" s="8"/>
      <c r="B564" s="8"/>
      <c r="C564" s="8"/>
      <c r="D564" s="8"/>
      <c r="E564" s="8"/>
      <c r="F564" s="8"/>
      <c r="G564" s="4"/>
      <c r="H564" s="295"/>
      <c r="I564" s="14"/>
      <c r="J564" s="14"/>
      <c r="K564" s="14"/>
      <c r="L564" s="330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  <c r="DV564" s="7"/>
      <c r="DW564" s="7"/>
      <c r="DX564" s="7"/>
      <c r="DY564" s="7"/>
      <c r="DZ564" s="7"/>
      <c r="EA564" s="7"/>
      <c r="EB564" s="7"/>
      <c r="EC564" s="7"/>
      <c r="ED564" s="7"/>
      <c r="EE564" s="7"/>
      <c r="EF564" s="7"/>
      <c r="EG564" s="7"/>
      <c r="EH564" s="7"/>
      <c r="EI564" s="7"/>
      <c r="EJ564" s="7"/>
      <c r="EK564" s="7"/>
      <c r="EL564" s="7"/>
      <c r="EM564" s="7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</row>
    <row r="565" spans="1:191" x14ac:dyDescent="0.2">
      <c r="A565" s="8"/>
      <c r="B565" s="8"/>
      <c r="C565" s="8"/>
      <c r="D565" s="8"/>
      <c r="E565" s="8"/>
      <c r="F565" s="8"/>
      <c r="G565" s="4"/>
      <c r="H565" s="295"/>
      <c r="I565" s="14"/>
      <c r="J565" s="14"/>
      <c r="K565" s="14"/>
      <c r="L565" s="330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  <c r="DV565" s="7"/>
      <c r="DW565" s="7"/>
      <c r="DX565" s="7"/>
      <c r="DY565" s="7"/>
      <c r="DZ565" s="7"/>
      <c r="EA565" s="7"/>
      <c r="EB565" s="7"/>
      <c r="EC565" s="7"/>
      <c r="ED565" s="7"/>
      <c r="EE565" s="7"/>
      <c r="EF565" s="7"/>
      <c r="EG565" s="7"/>
      <c r="EH565" s="7"/>
      <c r="EI565" s="7"/>
      <c r="EJ565" s="7"/>
      <c r="EK565" s="7"/>
      <c r="EL565" s="7"/>
      <c r="EM565" s="7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</row>
    <row r="566" spans="1:191" x14ac:dyDescent="0.2">
      <c r="A566" s="8"/>
      <c r="B566" s="8"/>
      <c r="C566" s="8"/>
      <c r="D566" s="8"/>
      <c r="E566" s="8"/>
      <c r="F566" s="8"/>
      <c r="G566" s="4"/>
      <c r="H566" s="295"/>
      <c r="I566" s="14"/>
      <c r="J566" s="14"/>
      <c r="K566" s="14"/>
      <c r="L566" s="330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  <c r="DV566" s="7"/>
      <c r="DW566" s="7"/>
      <c r="DX566" s="7"/>
      <c r="DY566" s="7"/>
      <c r="DZ566" s="7"/>
      <c r="EA566" s="7"/>
      <c r="EB566" s="7"/>
      <c r="EC566" s="7"/>
      <c r="ED566" s="7"/>
      <c r="EE566" s="7"/>
      <c r="EF566" s="7"/>
      <c r="EG566" s="7"/>
      <c r="EH566" s="7"/>
      <c r="EI566" s="7"/>
      <c r="EJ566" s="7"/>
      <c r="EK566" s="7"/>
      <c r="EL566" s="7"/>
      <c r="EM566" s="7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</row>
    <row r="567" spans="1:191" x14ac:dyDescent="0.2">
      <c r="A567" s="8"/>
      <c r="B567" s="8"/>
      <c r="C567" s="8"/>
      <c r="D567" s="8"/>
      <c r="E567" s="8"/>
      <c r="F567" s="8"/>
      <c r="G567" s="4"/>
      <c r="H567" s="295"/>
      <c r="I567" s="14"/>
      <c r="J567" s="14"/>
      <c r="K567" s="14"/>
      <c r="L567" s="330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  <c r="DV567" s="7"/>
      <c r="DW567" s="7"/>
      <c r="DX567" s="7"/>
      <c r="DY567" s="7"/>
      <c r="DZ567" s="7"/>
      <c r="EA567" s="7"/>
      <c r="EB567" s="7"/>
      <c r="EC567" s="7"/>
      <c r="ED567" s="7"/>
      <c r="EE567" s="7"/>
      <c r="EF567" s="7"/>
      <c r="EG567" s="7"/>
      <c r="EH567" s="7"/>
      <c r="EI567" s="7"/>
      <c r="EJ567" s="7"/>
      <c r="EK567" s="7"/>
      <c r="EL567" s="7"/>
      <c r="EM567" s="7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</row>
    <row r="568" spans="1:191" x14ac:dyDescent="0.2">
      <c r="A568" s="8"/>
      <c r="B568" s="8"/>
      <c r="C568" s="8"/>
      <c r="D568" s="8"/>
      <c r="E568" s="8"/>
      <c r="F568" s="8"/>
      <c r="G568" s="4"/>
      <c r="H568" s="295"/>
      <c r="I568" s="14"/>
      <c r="J568" s="14"/>
      <c r="K568" s="14"/>
      <c r="L568" s="330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  <c r="DV568" s="7"/>
      <c r="DW568" s="7"/>
      <c r="DX568" s="7"/>
      <c r="DY568" s="7"/>
      <c r="DZ568" s="7"/>
      <c r="EA568" s="7"/>
      <c r="EB568" s="7"/>
      <c r="EC568" s="7"/>
      <c r="ED568" s="7"/>
      <c r="EE568" s="7"/>
      <c r="EF568" s="7"/>
      <c r="EG568" s="7"/>
      <c r="EH568" s="7"/>
      <c r="EI568" s="7"/>
      <c r="EJ568" s="7"/>
      <c r="EK568" s="7"/>
      <c r="EL568" s="7"/>
      <c r="EM568" s="7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</row>
    <row r="569" spans="1:191" x14ac:dyDescent="0.2">
      <c r="A569" s="8"/>
      <c r="B569" s="8"/>
      <c r="C569" s="8"/>
      <c r="D569" s="8"/>
      <c r="E569" s="8"/>
      <c r="F569" s="8"/>
      <c r="G569" s="4"/>
      <c r="H569" s="295"/>
      <c r="I569" s="14"/>
      <c r="J569" s="14"/>
      <c r="K569" s="14"/>
      <c r="L569" s="330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  <c r="DV569" s="7"/>
      <c r="DW569" s="7"/>
      <c r="DX569" s="7"/>
      <c r="DY569" s="7"/>
      <c r="DZ569" s="7"/>
      <c r="EA569" s="7"/>
      <c r="EB569" s="7"/>
      <c r="EC569" s="7"/>
      <c r="ED569" s="7"/>
      <c r="EE569" s="7"/>
      <c r="EF569" s="7"/>
      <c r="EG569" s="7"/>
      <c r="EH569" s="7"/>
      <c r="EI569" s="7"/>
      <c r="EJ569" s="7"/>
      <c r="EK569" s="7"/>
      <c r="EL569" s="7"/>
      <c r="EM569" s="7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/>
      <c r="GH569" s="4"/>
      <c r="GI569" s="4"/>
    </row>
    <row r="570" spans="1:191" x14ac:dyDescent="0.2">
      <c r="A570" s="8"/>
      <c r="B570" s="8"/>
      <c r="C570" s="8"/>
      <c r="D570" s="8"/>
      <c r="E570" s="8"/>
      <c r="F570" s="8"/>
      <c r="G570" s="4"/>
      <c r="H570" s="295"/>
      <c r="I570" s="14"/>
      <c r="J570" s="14"/>
      <c r="K570" s="14"/>
      <c r="L570" s="330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  <c r="DV570" s="7"/>
      <c r="DW570" s="7"/>
      <c r="DX570" s="7"/>
      <c r="DY570" s="7"/>
      <c r="DZ570" s="7"/>
      <c r="EA570" s="7"/>
      <c r="EB570" s="7"/>
      <c r="EC570" s="7"/>
      <c r="ED570" s="7"/>
      <c r="EE570" s="7"/>
      <c r="EF570" s="7"/>
      <c r="EG570" s="7"/>
      <c r="EH570" s="7"/>
      <c r="EI570" s="7"/>
      <c r="EJ570" s="7"/>
      <c r="EK570" s="7"/>
      <c r="EL570" s="7"/>
      <c r="EM570" s="7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/>
      <c r="GH570" s="4"/>
      <c r="GI570" s="4"/>
    </row>
    <row r="571" spans="1:191" x14ac:dyDescent="0.2">
      <c r="A571" s="8"/>
      <c r="B571" s="8"/>
      <c r="C571" s="8"/>
      <c r="D571" s="8"/>
      <c r="E571" s="8"/>
      <c r="F571" s="8"/>
      <c r="G571" s="4"/>
      <c r="H571" s="295"/>
      <c r="I571" s="14"/>
      <c r="J571" s="14"/>
      <c r="K571" s="14"/>
      <c r="L571" s="330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  <c r="DV571" s="7"/>
      <c r="DW571" s="7"/>
      <c r="DX571" s="7"/>
      <c r="DY571" s="7"/>
      <c r="DZ571" s="7"/>
      <c r="EA571" s="7"/>
      <c r="EB571" s="7"/>
      <c r="EC571" s="7"/>
      <c r="ED571" s="7"/>
      <c r="EE571" s="7"/>
      <c r="EF571" s="7"/>
      <c r="EG571" s="7"/>
      <c r="EH571" s="7"/>
      <c r="EI571" s="7"/>
      <c r="EJ571" s="7"/>
      <c r="EK571" s="7"/>
      <c r="EL571" s="7"/>
      <c r="EM571" s="7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</row>
    <row r="572" spans="1:191" x14ac:dyDescent="0.2">
      <c r="A572" s="8"/>
      <c r="B572" s="8"/>
      <c r="C572" s="8"/>
      <c r="D572" s="8"/>
      <c r="E572" s="8"/>
      <c r="F572" s="8"/>
      <c r="G572" s="4"/>
      <c r="H572" s="295"/>
      <c r="I572" s="14"/>
      <c r="J572" s="14"/>
      <c r="K572" s="14"/>
      <c r="L572" s="330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  <c r="DV572" s="7"/>
      <c r="DW572" s="7"/>
      <c r="DX572" s="7"/>
      <c r="DY572" s="7"/>
      <c r="DZ572" s="7"/>
      <c r="EA572" s="7"/>
      <c r="EB572" s="7"/>
      <c r="EC572" s="7"/>
      <c r="ED572" s="7"/>
      <c r="EE572" s="7"/>
      <c r="EF572" s="7"/>
      <c r="EG572" s="7"/>
      <c r="EH572" s="7"/>
      <c r="EI572" s="7"/>
      <c r="EJ572" s="7"/>
      <c r="EK572" s="7"/>
      <c r="EL572" s="7"/>
      <c r="EM572" s="7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</row>
    <row r="573" spans="1:191" x14ac:dyDescent="0.2">
      <c r="A573" s="8"/>
      <c r="B573" s="8"/>
      <c r="C573" s="8"/>
      <c r="D573" s="8"/>
      <c r="E573" s="8"/>
      <c r="F573" s="8"/>
      <c r="G573" s="4"/>
      <c r="H573" s="295"/>
      <c r="I573" s="14"/>
      <c r="J573" s="14"/>
      <c r="K573" s="14"/>
      <c r="L573" s="330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  <c r="DV573" s="7"/>
      <c r="DW573" s="7"/>
      <c r="DX573" s="7"/>
      <c r="DY573" s="7"/>
      <c r="DZ573" s="7"/>
      <c r="EA573" s="7"/>
      <c r="EB573" s="7"/>
      <c r="EC573" s="7"/>
      <c r="ED573" s="7"/>
      <c r="EE573" s="7"/>
      <c r="EF573" s="7"/>
      <c r="EG573" s="7"/>
      <c r="EH573" s="7"/>
      <c r="EI573" s="7"/>
      <c r="EJ573" s="7"/>
      <c r="EK573" s="7"/>
      <c r="EL573" s="7"/>
      <c r="EM573" s="7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/>
      <c r="GH573" s="4"/>
      <c r="GI573" s="4"/>
    </row>
    <row r="574" spans="1:191" x14ac:dyDescent="0.2">
      <c r="A574" s="8"/>
      <c r="B574" s="8"/>
      <c r="C574" s="8"/>
      <c r="D574" s="8"/>
      <c r="E574" s="8"/>
      <c r="F574" s="8"/>
      <c r="G574" s="4"/>
      <c r="H574" s="295"/>
      <c r="I574" s="14"/>
      <c r="J574" s="14"/>
      <c r="K574" s="14"/>
      <c r="L574" s="330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  <c r="DV574" s="7"/>
      <c r="DW574" s="7"/>
      <c r="DX574" s="7"/>
      <c r="DY574" s="7"/>
      <c r="DZ574" s="7"/>
      <c r="EA574" s="7"/>
      <c r="EB574" s="7"/>
      <c r="EC574" s="7"/>
      <c r="ED574" s="7"/>
      <c r="EE574" s="7"/>
      <c r="EF574" s="7"/>
      <c r="EG574" s="7"/>
      <c r="EH574" s="7"/>
      <c r="EI574" s="7"/>
      <c r="EJ574" s="7"/>
      <c r="EK574" s="7"/>
      <c r="EL574" s="7"/>
      <c r="EM574" s="7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</row>
    <row r="575" spans="1:191" x14ac:dyDescent="0.2">
      <c r="A575" s="8"/>
      <c r="B575" s="8"/>
      <c r="C575" s="8"/>
      <c r="D575" s="8"/>
      <c r="E575" s="8"/>
      <c r="F575" s="8"/>
      <c r="G575" s="4"/>
      <c r="H575" s="295"/>
      <c r="I575" s="14"/>
      <c r="J575" s="14"/>
      <c r="K575" s="14"/>
      <c r="L575" s="330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  <c r="DV575" s="7"/>
      <c r="DW575" s="7"/>
      <c r="DX575" s="7"/>
      <c r="DY575" s="7"/>
      <c r="DZ575" s="7"/>
      <c r="EA575" s="7"/>
      <c r="EB575" s="7"/>
      <c r="EC575" s="7"/>
      <c r="ED575" s="7"/>
      <c r="EE575" s="7"/>
      <c r="EF575" s="7"/>
      <c r="EG575" s="7"/>
      <c r="EH575" s="7"/>
      <c r="EI575" s="7"/>
      <c r="EJ575" s="7"/>
      <c r="EK575" s="7"/>
      <c r="EL575" s="7"/>
      <c r="EM575" s="7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</row>
    <row r="576" spans="1:191" x14ac:dyDescent="0.2">
      <c r="A576" s="8"/>
      <c r="B576" s="8"/>
      <c r="C576" s="8"/>
      <c r="D576" s="8"/>
      <c r="E576" s="8"/>
      <c r="F576" s="8"/>
      <c r="G576" s="4"/>
      <c r="H576" s="295"/>
      <c r="I576" s="14"/>
      <c r="J576" s="14"/>
      <c r="K576" s="14"/>
      <c r="L576" s="330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  <c r="DV576" s="7"/>
      <c r="DW576" s="7"/>
      <c r="DX576" s="7"/>
      <c r="DY576" s="7"/>
      <c r="DZ576" s="7"/>
      <c r="EA576" s="7"/>
      <c r="EB576" s="7"/>
      <c r="EC576" s="7"/>
      <c r="ED576" s="7"/>
      <c r="EE576" s="7"/>
      <c r="EF576" s="7"/>
      <c r="EG576" s="7"/>
      <c r="EH576" s="7"/>
      <c r="EI576" s="7"/>
      <c r="EJ576" s="7"/>
      <c r="EK576" s="7"/>
      <c r="EL576" s="7"/>
      <c r="EM576" s="7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/>
      <c r="GH576" s="4"/>
      <c r="GI576" s="4"/>
    </row>
    <row r="577" spans="1:191" x14ac:dyDescent="0.2">
      <c r="A577" s="8"/>
      <c r="B577" s="8"/>
      <c r="C577" s="8"/>
      <c r="D577" s="8"/>
      <c r="E577" s="8"/>
      <c r="F577" s="8"/>
      <c r="G577" s="4"/>
      <c r="H577" s="295"/>
      <c r="I577" s="14"/>
      <c r="J577" s="14"/>
      <c r="K577" s="14"/>
      <c r="L577" s="330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  <c r="DV577" s="7"/>
      <c r="DW577" s="7"/>
      <c r="DX577" s="7"/>
      <c r="DY577" s="7"/>
      <c r="DZ577" s="7"/>
      <c r="EA577" s="7"/>
      <c r="EB577" s="7"/>
      <c r="EC577" s="7"/>
      <c r="ED577" s="7"/>
      <c r="EE577" s="7"/>
      <c r="EF577" s="7"/>
      <c r="EG577" s="7"/>
      <c r="EH577" s="7"/>
      <c r="EI577" s="7"/>
      <c r="EJ577" s="7"/>
      <c r="EK577" s="7"/>
      <c r="EL577" s="7"/>
      <c r="EM577" s="7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/>
      <c r="GH577" s="4"/>
      <c r="GI577" s="4"/>
    </row>
    <row r="578" spans="1:191" x14ac:dyDescent="0.2">
      <c r="A578" s="8"/>
      <c r="B578" s="8"/>
      <c r="C578" s="8"/>
      <c r="D578" s="8"/>
      <c r="E578" s="8"/>
      <c r="F578" s="8"/>
      <c r="G578" s="4"/>
      <c r="H578" s="295"/>
      <c r="I578" s="14"/>
      <c r="J578" s="14"/>
      <c r="K578" s="14"/>
      <c r="L578" s="330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  <c r="DV578" s="7"/>
      <c r="DW578" s="7"/>
      <c r="DX578" s="7"/>
      <c r="DY578" s="7"/>
      <c r="DZ578" s="7"/>
      <c r="EA578" s="7"/>
      <c r="EB578" s="7"/>
      <c r="EC578" s="7"/>
      <c r="ED578" s="7"/>
      <c r="EE578" s="7"/>
      <c r="EF578" s="7"/>
      <c r="EG578" s="7"/>
      <c r="EH578" s="7"/>
      <c r="EI578" s="7"/>
      <c r="EJ578" s="7"/>
      <c r="EK578" s="7"/>
      <c r="EL578" s="7"/>
      <c r="EM578" s="7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/>
      <c r="GH578" s="4"/>
      <c r="GI578" s="4"/>
    </row>
    <row r="579" spans="1:191" x14ac:dyDescent="0.2">
      <c r="A579" s="8"/>
      <c r="B579" s="8"/>
      <c r="C579" s="8"/>
      <c r="D579" s="8"/>
      <c r="E579" s="8"/>
      <c r="F579" s="8"/>
      <c r="G579" s="4"/>
      <c r="H579" s="295"/>
      <c r="I579" s="14"/>
      <c r="J579" s="14"/>
      <c r="K579" s="14"/>
      <c r="L579" s="330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  <c r="DV579" s="7"/>
      <c r="DW579" s="7"/>
      <c r="DX579" s="7"/>
      <c r="DY579" s="7"/>
      <c r="DZ579" s="7"/>
      <c r="EA579" s="7"/>
      <c r="EB579" s="7"/>
      <c r="EC579" s="7"/>
      <c r="ED579" s="7"/>
      <c r="EE579" s="7"/>
      <c r="EF579" s="7"/>
      <c r="EG579" s="7"/>
      <c r="EH579" s="7"/>
      <c r="EI579" s="7"/>
      <c r="EJ579" s="7"/>
      <c r="EK579" s="7"/>
      <c r="EL579" s="7"/>
      <c r="EM579" s="7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/>
      <c r="GH579" s="4"/>
      <c r="GI579" s="4"/>
    </row>
    <row r="580" spans="1:191" x14ac:dyDescent="0.2">
      <c r="A580" s="8"/>
      <c r="B580" s="8"/>
      <c r="C580" s="8"/>
      <c r="D580" s="8"/>
      <c r="E580" s="8"/>
      <c r="F580" s="8"/>
      <c r="G580" s="4"/>
      <c r="H580" s="295"/>
      <c r="I580" s="14"/>
      <c r="J580" s="14"/>
      <c r="K580" s="14"/>
      <c r="L580" s="330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  <c r="DV580" s="7"/>
      <c r="DW580" s="7"/>
      <c r="DX580" s="7"/>
      <c r="DY580" s="7"/>
      <c r="DZ580" s="7"/>
      <c r="EA580" s="7"/>
      <c r="EB580" s="7"/>
      <c r="EC580" s="7"/>
      <c r="ED580" s="7"/>
      <c r="EE580" s="7"/>
      <c r="EF580" s="7"/>
      <c r="EG580" s="7"/>
      <c r="EH580" s="7"/>
      <c r="EI580" s="7"/>
      <c r="EJ580" s="7"/>
      <c r="EK580" s="7"/>
      <c r="EL580" s="7"/>
      <c r="EM580" s="7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/>
      <c r="GH580" s="4"/>
      <c r="GI580" s="4"/>
    </row>
    <row r="581" spans="1:191" x14ac:dyDescent="0.2">
      <c r="A581" s="8"/>
      <c r="B581" s="8"/>
      <c r="C581" s="8"/>
      <c r="D581" s="8"/>
      <c r="E581" s="8"/>
      <c r="F581" s="8"/>
      <c r="G581" s="4"/>
      <c r="H581" s="295"/>
      <c r="I581" s="14"/>
      <c r="J581" s="14"/>
      <c r="K581" s="14"/>
      <c r="L581" s="330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  <c r="DV581" s="7"/>
      <c r="DW581" s="7"/>
      <c r="DX581" s="7"/>
      <c r="DY581" s="7"/>
      <c r="DZ581" s="7"/>
      <c r="EA581" s="7"/>
      <c r="EB581" s="7"/>
      <c r="EC581" s="7"/>
      <c r="ED581" s="7"/>
      <c r="EE581" s="7"/>
      <c r="EF581" s="7"/>
      <c r="EG581" s="7"/>
      <c r="EH581" s="7"/>
      <c r="EI581" s="7"/>
      <c r="EJ581" s="7"/>
      <c r="EK581" s="7"/>
      <c r="EL581" s="7"/>
      <c r="EM581" s="7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</row>
    <row r="582" spans="1:191" x14ac:dyDescent="0.2">
      <c r="A582" s="8"/>
      <c r="B582" s="8"/>
      <c r="C582" s="8"/>
      <c r="D582" s="8"/>
      <c r="E582" s="8"/>
      <c r="F582" s="8"/>
      <c r="G582" s="4"/>
      <c r="H582" s="295"/>
      <c r="I582" s="14"/>
      <c r="J582" s="14"/>
      <c r="K582" s="14"/>
      <c r="L582" s="330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</row>
    <row r="583" spans="1:191" x14ac:dyDescent="0.2">
      <c r="A583" s="8"/>
      <c r="B583" s="8"/>
      <c r="C583" s="8"/>
      <c r="D583" s="8"/>
      <c r="E583" s="8"/>
      <c r="F583" s="8"/>
      <c r="G583" s="4"/>
      <c r="H583" s="295"/>
      <c r="I583" s="14"/>
      <c r="J583" s="14"/>
      <c r="K583" s="14"/>
      <c r="L583" s="330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  <c r="DV583" s="7"/>
      <c r="DW583" s="7"/>
      <c r="DX583" s="7"/>
      <c r="DY583" s="7"/>
      <c r="DZ583" s="7"/>
      <c r="EA583" s="7"/>
      <c r="EB583" s="7"/>
      <c r="EC583" s="7"/>
      <c r="ED583" s="7"/>
      <c r="EE583" s="7"/>
      <c r="EF583" s="7"/>
      <c r="EG583" s="7"/>
      <c r="EH583" s="7"/>
      <c r="EI583" s="7"/>
      <c r="EJ583" s="7"/>
      <c r="EK583" s="7"/>
      <c r="EL583" s="7"/>
      <c r="EM583" s="7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</row>
    <row r="584" spans="1:191" x14ac:dyDescent="0.2">
      <c r="A584" s="8"/>
      <c r="B584" s="8"/>
      <c r="C584" s="8"/>
      <c r="D584" s="8"/>
      <c r="E584" s="8"/>
      <c r="F584" s="8"/>
      <c r="G584" s="4"/>
      <c r="H584" s="295"/>
      <c r="I584" s="14"/>
      <c r="J584" s="14"/>
      <c r="K584" s="14"/>
      <c r="L584" s="330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  <c r="DV584" s="7"/>
      <c r="DW584" s="7"/>
      <c r="DX584" s="7"/>
      <c r="DY584" s="7"/>
      <c r="DZ584" s="7"/>
      <c r="EA584" s="7"/>
      <c r="EB584" s="7"/>
      <c r="EC584" s="7"/>
      <c r="ED584" s="7"/>
      <c r="EE584" s="7"/>
      <c r="EF584" s="7"/>
      <c r="EG584" s="7"/>
      <c r="EH584" s="7"/>
      <c r="EI584" s="7"/>
      <c r="EJ584" s="7"/>
      <c r="EK584" s="7"/>
      <c r="EL584" s="7"/>
      <c r="EM584" s="7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</row>
    <row r="585" spans="1:191" x14ac:dyDescent="0.2">
      <c r="A585" s="8"/>
      <c r="B585" s="8"/>
      <c r="C585" s="8"/>
      <c r="D585" s="8"/>
      <c r="E585" s="8"/>
      <c r="F585" s="8"/>
      <c r="G585" s="4"/>
      <c r="H585" s="295"/>
      <c r="I585" s="14"/>
      <c r="J585" s="14"/>
      <c r="K585" s="14"/>
      <c r="L585" s="330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  <c r="DV585" s="7"/>
      <c r="DW585" s="7"/>
      <c r="DX585" s="7"/>
      <c r="DY585" s="7"/>
      <c r="DZ585" s="7"/>
      <c r="EA585" s="7"/>
      <c r="EB585" s="7"/>
      <c r="EC585" s="7"/>
      <c r="ED585" s="7"/>
      <c r="EE585" s="7"/>
      <c r="EF585" s="7"/>
      <c r="EG585" s="7"/>
      <c r="EH585" s="7"/>
      <c r="EI585" s="7"/>
      <c r="EJ585" s="7"/>
      <c r="EK585" s="7"/>
      <c r="EL585" s="7"/>
      <c r="EM585" s="7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/>
      <c r="GH585" s="4"/>
      <c r="GI585" s="4"/>
    </row>
    <row r="586" spans="1:191" x14ac:dyDescent="0.2">
      <c r="A586" s="8"/>
      <c r="B586" s="8"/>
      <c r="C586" s="8"/>
      <c r="D586" s="8"/>
      <c r="E586" s="8"/>
      <c r="F586" s="8"/>
      <c r="G586" s="4"/>
      <c r="H586" s="295"/>
      <c r="I586" s="14"/>
      <c r="J586" s="14"/>
      <c r="K586" s="14"/>
      <c r="L586" s="330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  <c r="DV586" s="7"/>
      <c r="DW586" s="7"/>
      <c r="DX586" s="7"/>
      <c r="DY586" s="7"/>
      <c r="DZ586" s="7"/>
      <c r="EA586" s="7"/>
      <c r="EB586" s="7"/>
      <c r="EC586" s="7"/>
      <c r="ED586" s="7"/>
      <c r="EE586" s="7"/>
      <c r="EF586" s="7"/>
      <c r="EG586" s="7"/>
      <c r="EH586" s="7"/>
      <c r="EI586" s="7"/>
      <c r="EJ586" s="7"/>
      <c r="EK586" s="7"/>
      <c r="EL586" s="7"/>
      <c r="EM586" s="7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/>
      <c r="GH586" s="4"/>
      <c r="GI586" s="4"/>
    </row>
    <row r="587" spans="1:191" x14ac:dyDescent="0.2">
      <c r="A587" s="8"/>
      <c r="B587" s="8"/>
      <c r="C587" s="8"/>
      <c r="D587" s="8"/>
      <c r="E587" s="8"/>
      <c r="F587" s="8"/>
      <c r="G587" s="4"/>
      <c r="H587" s="295"/>
      <c r="I587" s="14"/>
      <c r="J587" s="14"/>
      <c r="K587" s="14"/>
      <c r="L587" s="330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  <c r="DV587" s="7"/>
      <c r="DW587" s="7"/>
      <c r="DX587" s="7"/>
      <c r="DY587" s="7"/>
      <c r="DZ587" s="7"/>
      <c r="EA587" s="7"/>
      <c r="EB587" s="7"/>
      <c r="EC587" s="7"/>
      <c r="ED587" s="7"/>
      <c r="EE587" s="7"/>
      <c r="EF587" s="7"/>
      <c r="EG587" s="7"/>
      <c r="EH587" s="7"/>
      <c r="EI587" s="7"/>
      <c r="EJ587" s="7"/>
      <c r="EK587" s="7"/>
      <c r="EL587" s="7"/>
      <c r="EM587" s="7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/>
      <c r="GH587" s="4"/>
      <c r="GI587" s="4"/>
    </row>
    <row r="588" spans="1:191" x14ac:dyDescent="0.2">
      <c r="A588" s="8"/>
      <c r="B588" s="8"/>
      <c r="C588" s="8"/>
      <c r="D588" s="8"/>
      <c r="E588" s="8"/>
      <c r="F588" s="8"/>
      <c r="G588" s="4"/>
      <c r="H588" s="295"/>
      <c r="I588" s="14"/>
      <c r="J588" s="14"/>
      <c r="K588" s="14"/>
      <c r="L588" s="330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  <c r="DV588" s="7"/>
      <c r="DW588" s="7"/>
      <c r="DX588" s="7"/>
      <c r="DY588" s="7"/>
      <c r="DZ588" s="7"/>
      <c r="EA588" s="7"/>
      <c r="EB588" s="7"/>
      <c r="EC588" s="7"/>
      <c r="ED588" s="7"/>
      <c r="EE588" s="7"/>
      <c r="EF588" s="7"/>
      <c r="EG588" s="7"/>
      <c r="EH588" s="7"/>
      <c r="EI588" s="7"/>
      <c r="EJ588" s="7"/>
      <c r="EK588" s="7"/>
      <c r="EL588" s="7"/>
      <c r="EM588" s="7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</row>
    <row r="589" spans="1:191" x14ac:dyDescent="0.2">
      <c r="A589" s="8"/>
      <c r="B589" s="8"/>
      <c r="C589" s="8"/>
      <c r="D589" s="8"/>
      <c r="E589" s="8"/>
      <c r="F589" s="8"/>
      <c r="G589" s="4"/>
      <c r="H589" s="295"/>
      <c r="I589" s="14"/>
      <c r="J589" s="14"/>
      <c r="K589" s="14"/>
      <c r="L589" s="330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  <c r="DV589" s="7"/>
      <c r="DW589" s="7"/>
      <c r="DX589" s="7"/>
      <c r="DY589" s="7"/>
      <c r="DZ589" s="7"/>
      <c r="EA589" s="7"/>
      <c r="EB589" s="7"/>
      <c r="EC589" s="7"/>
      <c r="ED589" s="7"/>
      <c r="EE589" s="7"/>
      <c r="EF589" s="7"/>
      <c r="EG589" s="7"/>
      <c r="EH589" s="7"/>
      <c r="EI589" s="7"/>
      <c r="EJ589" s="7"/>
      <c r="EK589" s="7"/>
      <c r="EL589" s="7"/>
      <c r="EM589" s="7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</row>
    <row r="590" spans="1:191" x14ac:dyDescent="0.2">
      <c r="A590" s="8"/>
      <c r="B590" s="8"/>
      <c r="C590" s="8"/>
      <c r="D590" s="8"/>
      <c r="E590" s="8"/>
      <c r="F590" s="8"/>
      <c r="G590" s="4"/>
      <c r="H590" s="295"/>
      <c r="I590" s="14"/>
      <c r="J590" s="14"/>
      <c r="K590" s="14"/>
      <c r="L590" s="330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  <c r="DV590" s="7"/>
      <c r="DW590" s="7"/>
      <c r="DX590" s="7"/>
      <c r="DY590" s="7"/>
      <c r="DZ590" s="7"/>
      <c r="EA590" s="7"/>
      <c r="EB590" s="7"/>
      <c r="EC590" s="7"/>
      <c r="ED590" s="7"/>
      <c r="EE590" s="7"/>
      <c r="EF590" s="7"/>
      <c r="EG590" s="7"/>
      <c r="EH590" s="7"/>
      <c r="EI590" s="7"/>
      <c r="EJ590" s="7"/>
      <c r="EK590" s="7"/>
      <c r="EL590" s="7"/>
      <c r="EM590" s="7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</row>
    <row r="591" spans="1:191" x14ac:dyDescent="0.2">
      <c r="A591" s="8"/>
      <c r="B591" s="8"/>
      <c r="C591" s="8"/>
      <c r="D591" s="8"/>
      <c r="E591" s="8"/>
      <c r="F591" s="8"/>
      <c r="G591" s="4"/>
      <c r="H591" s="295"/>
      <c r="I591" s="14"/>
      <c r="J591" s="14"/>
      <c r="K591" s="14"/>
      <c r="L591" s="330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  <c r="DV591" s="7"/>
      <c r="DW591" s="7"/>
      <c r="DX591" s="7"/>
      <c r="DY591" s="7"/>
      <c r="DZ591" s="7"/>
      <c r="EA591" s="7"/>
      <c r="EB591" s="7"/>
      <c r="EC591" s="7"/>
      <c r="ED591" s="7"/>
      <c r="EE591" s="7"/>
      <c r="EF591" s="7"/>
      <c r="EG591" s="7"/>
      <c r="EH591" s="7"/>
      <c r="EI591" s="7"/>
      <c r="EJ591" s="7"/>
      <c r="EK591" s="7"/>
      <c r="EL591" s="7"/>
      <c r="EM591" s="7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</row>
    <row r="592" spans="1:191" x14ac:dyDescent="0.2">
      <c r="A592" s="8"/>
      <c r="B592" s="8"/>
      <c r="C592" s="8"/>
      <c r="D592" s="8"/>
      <c r="E592" s="8"/>
      <c r="F592" s="8"/>
      <c r="G592" s="4"/>
      <c r="H592" s="295"/>
      <c r="I592" s="14"/>
      <c r="J592" s="14"/>
      <c r="K592" s="14"/>
      <c r="L592" s="330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  <c r="DV592" s="7"/>
      <c r="DW592" s="7"/>
      <c r="DX592" s="7"/>
      <c r="DY592" s="7"/>
      <c r="DZ592" s="7"/>
      <c r="EA592" s="7"/>
      <c r="EB592" s="7"/>
      <c r="EC592" s="7"/>
      <c r="ED592" s="7"/>
      <c r="EE592" s="7"/>
      <c r="EF592" s="7"/>
      <c r="EG592" s="7"/>
      <c r="EH592" s="7"/>
      <c r="EI592" s="7"/>
      <c r="EJ592" s="7"/>
      <c r="EK592" s="7"/>
      <c r="EL592" s="7"/>
      <c r="EM592" s="7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</row>
    <row r="593" spans="1:191" x14ac:dyDescent="0.2">
      <c r="A593" s="8"/>
      <c r="B593" s="8"/>
      <c r="C593" s="8"/>
      <c r="D593" s="8"/>
      <c r="E593" s="8"/>
      <c r="F593" s="8"/>
      <c r="G593" s="4"/>
      <c r="H593" s="295"/>
      <c r="I593" s="14"/>
      <c r="J593" s="14"/>
      <c r="K593" s="14"/>
      <c r="L593" s="330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  <c r="DV593" s="7"/>
      <c r="DW593" s="7"/>
      <c r="DX593" s="7"/>
      <c r="DY593" s="7"/>
      <c r="DZ593" s="7"/>
      <c r="EA593" s="7"/>
      <c r="EB593" s="7"/>
      <c r="EC593" s="7"/>
      <c r="ED593" s="7"/>
      <c r="EE593" s="7"/>
      <c r="EF593" s="7"/>
      <c r="EG593" s="7"/>
      <c r="EH593" s="7"/>
      <c r="EI593" s="7"/>
      <c r="EJ593" s="7"/>
      <c r="EK593" s="7"/>
      <c r="EL593" s="7"/>
      <c r="EM593" s="7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</row>
    <row r="594" spans="1:191" x14ac:dyDescent="0.2">
      <c r="A594" s="8"/>
      <c r="B594" s="8"/>
      <c r="C594" s="8"/>
      <c r="D594" s="8"/>
      <c r="E594" s="8"/>
      <c r="F594" s="8"/>
      <c r="G594" s="4"/>
      <c r="H594" s="295"/>
      <c r="I594" s="14"/>
      <c r="J594" s="14"/>
      <c r="K594" s="14"/>
      <c r="L594" s="330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  <c r="DV594" s="7"/>
      <c r="DW594" s="7"/>
      <c r="DX594" s="7"/>
      <c r="DY594" s="7"/>
      <c r="DZ594" s="7"/>
      <c r="EA594" s="7"/>
      <c r="EB594" s="7"/>
      <c r="EC594" s="7"/>
      <c r="ED594" s="7"/>
      <c r="EE594" s="7"/>
      <c r="EF594" s="7"/>
      <c r="EG594" s="7"/>
      <c r="EH594" s="7"/>
      <c r="EI594" s="7"/>
      <c r="EJ594" s="7"/>
      <c r="EK594" s="7"/>
      <c r="EL594" s="7"/>
      <c r="EM594" s="7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</row>
    <row r="595" spans="1:191" x14ac:dyDescent="0.2">
      <c r="A595" s="8"/>
      <c r="B595" s="8"/>
      <c r="C595" s="8"/>
      <c r="D595" s="8"/>
      <c r="E595" s="8"/>
      <c r="F595" s="8"/>
      <c r="G595" s="4"/>
      <c r="H595" s="295"/>
      <c r="I595" s="14"/>
      <c r="J595" s="14"/>
      <c r="K595" s="14"/>
      <c r="L595" s="330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  <c r="DV595" s="7"/>
      <c r="DW595" s="7"/>
      <c r="DX595" s="7"/>
      <c r="DY595" s="7"/>
      <c r="DZ595" s="7"/>
      <c r="EA595" s="7"/>
      <c r="EB595" s="7"/>
      <c r="EC595" s="7"/>
      <c r="ED595" s="7"/>
      <c r="EE595" s="7"/>
      <c r="EF595" s="7"/>
      <c r="EG595" s="7"/>
      <c r="EH595" s="7"/>
      <c r="EI595" s="7"/>
      <c r="EJ595" s="7"/>
      <c r="EK595" s="7"/>
      <c r="EL595" s="7"/>
      <c r="EM595" s="7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</row>
    <row r="596" spans="1:191" x14ac:dyDescent="0.2">
      <c r="A596" s="8"/>
      <c r="B596" s="8"/>
      <c r="C596" s="8"/>
      <c r="D596" s="8"/>
      <c r="E596" s="8"/>
      <c r="F596" s="8"/>
      <c r="G596" s="4"/>
      <c r="H596" s="295"/>
      <c r="I596" s="14"/>
      <c r="J596" s="14"/>
      <c r="K596" s="14"/>
      <c r="L596" s="330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  <c r="DV596" s="7"/>
      <c r="DW596" s="7"/>
      <c r="DX596" s="7"/>
      <c r="DY596" s="7"/>
      <c r="DZ596" s="7"/>
      <c r="EA596" s="7"/>
      <c r="EB596" s="7"/>
      <c r="EC596" s="7"/>
      <c r="ED596" s="7"/>
      <c r="EE596" s="7"/>
      <c r="EF596" s="7"/>
      <c r="EG596" s="7"/>
      <c r="EH596" s="7"/>
      <c r="EI596" s="7"/>
      <c r="EJ596" s="7"/>
      <c r="EK596" s="7"/>
      <c r="EL596" s="7"/>
      <c r="EM596" s="7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</row>
    <row r="597" spans="1:191" x14ac:dyDescent="0.2">
      <c r="A597" s="8"/>
      <c r="B597" s="8"/>
      <c r="C597" s="8"/>
      <c r="D597" s="8"/>
      <c r="E597" s="8"/>
      <c r="F597" s="8"/>
      <c r="G597" s="4"/>
      <c r="H597" s="295"/>
      <c r="I597" s="14"/>
      <c r="J597" s="14"/>
      <c r="K597" s="14"/>
      <c r="L597" s="330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  <c r="DV597" s="7"/>
      <c r="DW597" s="7"/>
      <c r="DX597" s="7"/>
      <c r="DY597" s="7"/>
      <c r="DZ597" s="7"/>
      <c r="EA597" s="7"/>
      <c r="EB597" s="7"/>
      <c r="EC597" s="7"/>
      <c r="ED597" s="7"/>
      <c r="EE597" s="7"/>
      <c r="EF597" s="7"/>
      <c r="EG597" s="7"/>
      <c r="EH597" s="7"/>
      <c r="EI597" s="7"/>
      <c r="EJ597" s="7"/>
      <c r="EK597" s="7"/>
      <c r="EL597" s="7"/>
      <c r="EM597" s="7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</row>
    <row r="598" spans="1:191" x14ac:dyDescent="0.2">
      <c r="A598" s="8"/>
      <c r="B598" s="8"/>
      <c r="C598" s="8"/>
      <c r="D598" s="8"/>
      <c r="E598" s="8"/>
      <c r="F598" s="8"/>
      <c r="G598" s="4"/>
      <c r="H598" s="295"/>
      <c r="I598" s="14"/>
      <c r="J598" s="14"/>
      <c r="K598" s="14"/>
      <c r="L598" s="330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  <c r="DV598" s="7"/>
      <c r="DW598" s="7"/>
      <c r="DX598" s="7"/>
      <c r="DY598" s="7"/>
      <c r="DZ598" s="7"/>
      <c r="EA598" s="7"/>
      <c r="EB598" s="7"/>
      <c r="EC598" s="7"/>
      <c r="ED598" s="7"/>
      <c r="EE598" s="7"/>
      <c r="EF598" s="7"/>
      <c r="EG598" s="7"/>
      <c r="EH598" s="7"/>
      <c r="EI598" s="7"/>
      <c r="EJ598" s="7"/>
      <c r="EK598" s="7"/>
      <c r="EL598" s="7"/>
      <c r="EM598" s="7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</row>
    <row r="599" spans="1:191" x14ac:dyDescent="0.2">
      <c r="A599" s="8"/>
      <c r="B599" s="8"/>
      <c r="C599" s="8"/>
      <c r="D599" s="8"/>
      <c r="E599" s="8"/>
      <c r="F599" s="8"/>
      <c r="H599" s="289"/>
      <c r="I599" s="16"/>
      <c r="J599" s="16"/>
      <c r="K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</row>
    <row r="600" spans="1:191" x14ac:dyDescent="0.2">
      <c r="A600" s="8"/>
      <c r="B600" s="8"/>
      <c r="C600" s="8"/>
      <c r="D600" s="8"/>
      <c r="E600" s="8"/>
      <c r="F600" s="8"/>
      <c r="H600" s="289"/>
      <c r="I600" s="16"/>
      <c r="J600" s="16"/>
      <c r="K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</row>
    <row r="601" spans="1:191" x14ac:dyDescent="0.2">
      <c r="A601" s="8"/>
      <c r="B601" s="8"/>
      <c r="C601" s="8"/>
      <c r="D601" s="8"/>
      <c r="E601" s="8"/>
      <c r="F601" s="8"/>
      <c r="H601" s="289"/>
      <c r="I601" s="16"/>
      <c r="J601" s="16"/>
      <c r="K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</row>
    <row r="602" spans="1:191" x14ac:dyDescent="0.2">
      <c r="A602" s="8"/>
      <c r="B602" s="8"/>
      <c r="C602" s="8"/>
      <c r="D602" s="8"/>
      <c r="E602" s="8"/>
      <c r="F602" s="8"/>
      <c r="H602" s="289"/>
      <c r="I602" s="16"/>
      <c r="J602" s="16"/>
      <c r="K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</row>
    <row r="603" spans="1:191" x14ac:dyDescent="0.2">
      <c r="A603" s="8"/>
      <c r="B603" s="8"/>
      <c r="C603" s="8"/>
      <c r="D603" s="8"/>
      <c r="E603" s="8"/>
      <c r="F603" s="8"/>
      <c r="H603" s="289"/>
      <c r="I603" s="16"/>
      <c r="J603" s="16"/>
      <c r="K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</row>
    <row r="604" spans="1:191" x14ac:dyDescent="0.2">
      <c r="A604" s="8"/>
      <c r="B604" s="8"/>
      <c r="C604" s="8"/>
      <c r="D604" s="8"/>
      <c r="E604" s="8"/>
      <c r="F604" s="8"/>
      <c r="H604" s="289"/>
      <c r="I604" s="16"/>
      <c r="J604" s="16"/>
      <c r="K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</row>
    <row r="605" spans="1:191" x14ac:dyDescent="0.2">
      <c r="A605" s="8"/>
      <c r="B605" s="8"/>
      <c r="C605" s="8"/>
      <c r="D605" s="8"/>
      <c r="E605" s="8"/>
      <c r="F605" s="8"/>
      <c r="H605" s="289"/>
      <c r="I605" s="16"/>
      <c r="J605" s="16"/>
      <c r="K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</row>
    <row r="606" spans="1:191" x14ac:dyDescent="0.2">
      <c r="A606" s="8"/>
      <c r="B606" s="8"/>
      <c r="C606" s="8"/>
      <c r="D606" s="8"/>
      <c r="E606" s="8"/>
      <c r="F606" s="8"/>
      <c r="H606" s="289"/>
      <c r="I606" s="16"/>
      <c r="J606" s="16"/>
      <c r="K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</row>
    <row r="607" spans="1:191" x14ac:dyDescent="0.2">
      <c r="A607" s="8"/>
      <c r="B607" s="8"/>
      <c r="C607" s="8"/>
      <c r="D607" s="8"/>
      <c r="E607" s="8"/>
      <c r="F607" s="8"/>
      <c r="H607" s="289"/>
      <c r="I607" s="16"/>
      <c r="J607" s="16"/>
      <c r="K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</row>
    <row r="608" spans="1:191" x14ac:dyDescent="0.2">
      <c r="A608" s="8"/>
      <c r="B608" s="8"/>
      <c r="C608" s="8"/>
      <c r="D608" s="8"/>
      <c r="E608" s="8"/>
      <c r="F608" s="8"/>
      <c r="H608" s="289"/>
      <c r="I608" s="16"/>
      <c r="J608" s="16"/>
      <c r="K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</row>
    <row r="609" spans="1:58" x14ac:dyDescent="0.2">
      <c r="A609" s="8"/>
      <c r="B609" s="8"/>
      <c r="C609" s="8"/>
      <c r="D609" s="8"/>
      <c r="E609" s="8"/>
      <c r="F609" s="8"/>
      <c r="H609" s="289"/>
      <c r="I609" s="16"/>
      <c r="J609" s="16"/>
      <c r="K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</row>
    <row r="610" spans="1:58" x14ac:dyDescent="0.2">
      <c r="A610" s="8"/>
      <c r="B610" s="8"/>
      <c r="C610" s="8"/>
      <c r="D610" s="8"/>
      <c r="E610" s="8"/>
      <c r="F610" s="8"/>
      <c r="H610" s="289"/>
      <c r="I610" s="16"/>
      <c r="J610" s="16"/>
      <c r="K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</row>
    <row r="611" spans="1:58" x14ac:dyDescent="0.2">
      <c r="A611" s="8"/>
      <c r="B611" s="8"/>
      <c r="C611" s="8"/>
      <c r="D611" s="8"/>
      <c r="E611" s="8"/>
      <c r="F611" s="8"/>
      <c r="H611" s="289"/>
      <c r="I611" s="16"/>
      <c r="J611" s="16"/>
      <c r="K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</row>
    <row r="612" spans="1:58" x14ac:dyDescent="0.2">
      <c r="A612" s="8"/>
      <c r="B612" s="8"/>
      <c r="C612" s="8"/>
      <c r="D612" s="8"/>
      <c r="E612" s="8"/>
      <c r="F612" s="8"/>
      <c r="H612" s="289"/>
      <c r="I612" s="16"/>
      <c r="J612" s="16"/>
      <c r="K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</row>
    <row r="613" spans="1:58" x14ac:dyDescent="0.2">
      <c r="A613" s="8"/>
      <c r="B613" s="8"/>
      <c r="C613" s="8"/>
      <c r="D613" s="8"/>
      <c r="E613" s="8"/>
      <c r="F613" s="8"/>
      <c r="H613" s="289"/>
      <c r="I613" s="16"/>
      <c r="J613" s="16"/>
      <c r="K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</row>
    <row r="614" spans="1:58" x14ac:dyDescent="0.2">
      <c r="A614" s="8"/>
      <c r="B614" s="8"/>
      <c r="C614" s="8"/>
      <c r="D614" s="8"/>
      <c r="E614" s="8"/>
      <c r="F614" s="8"/>
      <c r="H614" s="289"/>
      <c r="I614" s="16"/>
      <c r="J614" s="16"/>
      <c r="K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</row>
    <row r="615" spans="1:58" x14ac:dyDescent="0.2">
      <c r="A615" s="8"/>
      <c r="B615" s="8"/>
      <c r="C615" s="8"/>
      <c r="D615" s="8"/>
      <c r="E615" s="8"/>
      <c r="F615" s="8"/>
      <c r="H615" s="289"/>
      <c r="I615" s="16"/>
      <c r="J615" s="16"/>
      <c r="K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</row>
    <row r="616" spans="1:58" x14ac:dyDescent="0.2">
      <c r="A616" s="8"/>
      <c r="B616" s="8"/>
      <c r="C616" s="8"/>
      <c r="D616" s="8"/>
      <c r="E616" s="8"/>
      <c r="F616" s="8"/>
      <c r="H616" s="289"/>
      <c r="I616" s="16"/>
      <c r="J616" s="16"/>
      <c r="K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</row>
    <row r="617" spans="1:58" x14ac:dyDescent="0.2">
      <c r="A617" s="8"/>
      <c r="B617" s="8"/>
      <c r="C617" s="8"/>
      <c r="D617" s="8"/>
      <c r="E617" s="8"/>
      <c r="F617" s="8"/>
      <c r="H617" s="289"/>
      <c r="I617" s="16"/>
      <c r="J617" s="16"/>
      <c r="K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</row>
    <row r="618" spans="1:58" x14ac:dyDescent="0.2">
      <c r="A618" s="8"/>
      <c r="B618" s="8"/>
      <c r="C618" s="8"/>
      <c r="D618" s="8"/>
      <c r="E618" s="8"/>
      <c r="F618" s="8"/>
      <c r="H618" s="289"/>
      <c r="I618" s="16"/>
      <c r="J618" s="16"/>
      <c r="K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</row>
    <row r="619" spans="1:58" x14ac:dyDescent="0.2">
      <c r="A619" s="8"/>
      <c r="B619" s="8"/>
      <c r="C619" s="8"/>
      <c r="D619" s="8"/>
      <c r="E619" s="8"/>
      <c r="F619" s="8"/>
      <c r="H619" s="289"/>
      <c r="I619" s="16"/>
      <c r="J619" s="16"/>
      <c r="K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</row>
    <row r="620" spans="1:58" x14ac:dyDescent="0.2">
      <c r="A620" s="8"/>
      <c r="B620" s="8"/>
      <c r="C620" s="8"/>
      <c r="D620" s="8"/>
      <c r="E620" s="8"/>
      <c r="F620" s="8"/>
      <c r="H620" s="289"/>
      <c r="I620" s="16"/>
      <c r="J620" s="16"/>
      <c r="K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</row>
    <row r="621" spans="1:58" x14ac:dyDescent="0.2">
      <c r="A621" s="8"/>
      <c r="B621" s="8"/>
      <c r="C621" s="8"/>
      <c r="D621" s="8"/>
      <c r="E621" s="8"/>
      <c r="F621" s="8"/>
      <c r="H621" s="289"/>
      <c r="I621" s="16"/>
      <c r="J621" s="16"/>
      <c r="K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</row>
    <row r="622" spans="1:58" x14ac:dyDescent="0.2">
      <c r="A622" s="8"/>
      <c r="B622" s="8"/>
      <c r="C622" s="8"/>
      <c r="D622" s="8"/>
      <c r="E622" s="8"/>
      <c r="F622" s="8"/>
      <c r="H622" s="289"/>
      <c r="I622" s="16"/>
      <c r="J622" s="16"/>
      <c r="K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</row>
    <row r="623" spans="1:58" x14ac:dyDescent="0.2">
      <c r="A623" s="8"/>
      <c r="B623" s="8"/>
      <c r="C623" s="8"/>
      <c r="D623" s="8"/>
      <c r="E623" s="8"/>
      <c r="F623" s="8"/>
      <c r="H623" s="289"/>
      <c r="I623" s="16"/>
      <c r="J623" s="16"/>
      <c r="K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</row>
    <row r="624" spans="1:58" x14ac:dyDescent="0.2">
      <c r="A624" s="8"/>
      <c r="B624" s="8"/>
      <c r="C624" s="8"/>
      <c r="D624" s="8"/>
      <c r="E624" s="8"/>
      <c r="F624" s="8"/>
      <c r="H624" s="289"/>
      <c r="I624" s="16"/>
      <c r="J624" s="16"/>
      <c r="K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</row>
    <row r="625" spans="1:58" x14ac:dyDescent="0.2">
      <c r="A625" s="8"/>
      <c r="B625" s="8"/>
      <c r="C625" s="8"/>
      <c r="D625" s="8"/>
      <c r="E625" s="8"/>
      <c r="F625" s="8"/>
      <c r="H625" s="289"/>
      <c r="I625" s="16"/>
      <c r="J625" s="16"/>
      <c r="K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</row>
    <row r="626" spans="1:58" x14ac:dyDescent="0.2">
      <c r="A626" s="8"/>
      <c r="B626" s="8"/>
      <c r="C626" s="8"/>
      <c r="D626" s="8"/>
      <c r="E626" s="8"/>
      <c r="F626" s="8"/>
      <c r="H626" s="289"/>
      <c r="I626" s="16"/>
      <c r="J626" s="16"/>
      <c r="K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</row>
    <row r="627" spans="1:58" x14ac:dyDescent="0.2">
      <c r="A627" s="8"/>
      <c r="B627" s="8"/>
      <c r="C627" s="8"/>
      <c r="D627" s="8"/>
      <c r="E627" s="8"/>
      <c r="F627" s="8"/>
      <c r="H627" s="289"/>
      <c r="I627" s="16"/>
      <c r="J627" s="16"/>
      <c r="K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</row>
    <row r="628" spans="1:58" x14ac:dyDescent="0.2">
      <c r="A628" s="8"/>
      <c r="B628" s="8"/>
      <c r="C628" s="8"/>
      <c r="D628" s="8"/>
      <c r="E628" s="8"/>
      <c r="F628" s="8"/>
      <c r="H628" s="289"/>
      <c r="I628" s="16"/>
      <c r="J628" s="16"/>
      <c r="K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</row>
    <row r="629" spans="1:58" x14ac:dyDescent="0.2">
      <c r="A629" s="8"/>
      <c r="B629" s="8"/>
      <c r="C629" s="8"/>
      <c r="D629" s="8"/>
      <c r="E629" s="8"/>
      <c r="F629" s="8"/>
      <c r="H629" s="289"/>
      <c r="I629" s="16"/>
      <c r="J629" s="16"/>
      <c r="K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</row>
    <row r="630" spans="1:58" x14ac:dyDescent="0.2">
      <c r="A630" s="8"/>
      <c r="B630" s="8"/>
      <c r="C630" s="8"/>
      <c r="D630" s="8"/>
      <c r="E630" s="8"/>
      <c r="F630" s="8"/>
      <c r="H630" s="289"/>
      <c r="I630" s="16"/>
      <c r="J630" s="16"/>
      <c r="K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</row>
    <row r="631" spans="1:58" x14ac:dyDescent="0.2">
      <c r="A631" s="8"/>
      <c r="B631" s="8"/>
      <c r="C631" s="8"/>
      <c r="D631" s="8"/>
      <c r="E631" s="8"/>
      <c r="F631" s="8"/>
      <c r="H631" s="289"/>
      <c r="I631" s="16"/>
      <c r="J631" s="16"/>
      <c r="K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</row>
    <row r="632" spans="1:58" x14ac:dyDescent="0.2">
      <c r="A632" s="8"/>
      <c r="B632" s="8"/>
      <c r="C632" s="8"/>
      <c r="D632" s="8"/>
      <c r="E632" s="8"/>
      <c r="F632" s="8"/>
      <c r="H632" s="289"/>
      <c r="I632" s="16"/>
      <c r="J632" s="16"/>
      <c r="K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</row>
    <row r="633" spans="1:58" x14ac:dyDescent="0.2">
      <c r="A633" s="8"/>
      <c r="B633" s="8"/>
      <c r="C633" s="8"/>
      <c r="D633" s="8"/>
      <c r="E633" s="8"/>
      <c r="F633" s="8"/>
      <c r="H633" s="289"/>
      <c r="I633" s="16"/>
      <c r="J633" s="16"/>
      <c r="K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</row>
    <row r="634" spans="1:58" x14ac:dyDescent="0.2">
      <c r="A634" s="8"/>
      <c r="B634" s="8"/>
      <c r="C634" s="8"/>
      <c r="D634" s="8"/>
      <c r="E634" s="8"/>
      <c r="F634" s="8"/>
      <c r="H634" s="289"/>
      <c r="I634" s="16"/>
      <c r="J634" s="16"/>
      <c r="K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</row>
    <row r="635" spans="1:58" x14ac:dyDescent="0.2">
      <c r="A635" s="8"/>
      <c r="B635" s="8"/>
      <c r="C635" s="8"/>
      <c r="D635" s="8"/>
      <c r="E635" s="8"/>
      <c r="F635" s="8"/>
      <c r="H635" s="289"/>
      <c r="I635" s="16"/>
      <c r="J635" s="16"/>
      <c r="K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</row>
    <row r="636" spans="1:58" x14ac:dyDescent="0.2">
      <c r="A636" s="8"/>
      <c r="B636" s="8"/>
      <c r="C636" s="8"/>
      <c r="D636" s="8"/>
      <c r="E636" s="8"/>
      <c r="F636" s="8"/>
      <c r="H636" s="289"/>
      <c r="I636" s="16"/>
      <c r="J636" s="16"/>
      <c r="K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</row>
    <row r="637" spans="1:58" x14ac:dyDescent="0.2">
      <c r="A637" s="8"/>
      <c r="B637" s="8"/>
      <c r="C637" s="8"/>
      <c r="D637" s="8"/>
      <c r="E637" s="8"/>
      <c r="F637" s="8"/>
      <c r="H637" s="289"/>
      <c r="I637" s="16"/>
      <c r="J637" s="16"/>
      <c r="K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</row>
    <row r="638" spans="1:58" x14ac:dyDescent="0.2">
      <c r="A638" s="8"/>
      <c r="B638" s="8"/>
      <c r="C638" s="8"/>
      <c r="D638" s="8"/>
      <c r="E638" s="8"/>
      <c r="F638" s="8"/>
      <c r="H638" s="289"/>
      <c r="I638" s="16"/>
      <c r="J638" s="16"/>
      <c r="K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</row>
    <row r="639" spans="1:58" x14ac:dyDescent="0.2">
      <c r="A639" s="8"/>
      <c r="B639" s="8"/>
      <c r="C639" s="8"/>
      <c r="D639" s="8"/>
      <c r="E639" s="8"/>
      <c r="F639" s="8"/>
      <c r="H639" s="289"/>
      <c r="I639" s="16"/>
      <c r="J639" s="16"/>
      <c r="K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</row>
    <row r="640" spans="1:58" x14ac:dyDescent="0.2">
      <c r="A640" s="8"/>
      <c r="B640" s="8"/>
      <c r="C640" s="8"/>
      <c r="D640" s="8"/>
      <c r="E640" s="8"/>
      <c r="F640" s="8"/>
      <c r="H640" s="289"/>
      <c r="I640" s="16"/>
      <c r="J640" s="16"/>
      <c r="K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</row>
    <row r="641" spans="1:58" x14ac:dyDescent="0.2">
      <c r="A641" s="8"/>
      <c r="B641" s="8"/>
      <c r="C641" s="8"/>
      <c r="D641" s="8"/>
      <c r="E641" s="8"/>
      <c r="F641" s="8"/>
      <c r="H641" s="289"/>
      <c r="I641" s="16"/>
      <c r="J641" s="16"/>
      <c r="K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</row>
    <row r="642" spans="1:58" x14ac:dyDescent="0.2">
      <c r="A642" s="8"/>
      <c r="B642" s="8"/>
      <c r="C642" s="8"/>
      <c r="D642" s="8"/>
      <c r="E642" s="8"/>
      <c r="F642" s="8"/>
      <c r="H642" s="289"/>
      <c r="I642" s="16"/>
      <c r="J642" s="16"/>
      <c r="K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</row>
    <row r="643" spans="1:58" x14ac:dyDescent="0.2">
      <c r="A643" s="8"/>
      <c r="B643" s="8"/>
      <c r="C643" s="8"/>
      <c r="D643" s="8"/>
      <c r="E643" s="8"/>
      <c r="F643" s="8"/>
      <c r="H643" s="289"/>
      <c r="I643" s="16"/>
      <c r="J643" s="16"/>
      <c r="K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</row>
    <row r="644" spans="1:58" x14ac:dyDescent="0.2">
      <c r="A644" s="8"/>
      <c r="B644" s="8"/>
      <c r="C644" s="8"/>
      <c r="D644" s="8"/>
      <c r="E644" s="8"/>
      <c r="F644" s="8"/>
      <c r="H644" s="289"/>
      <c r="I644" s="16"/>
      <c r="J644" s="16"/>
      <c r="K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</row>
    <row r="645" spans="1:58" x14ac:dyDescent="0.2">
      <c r="A645" s="8"/>
      <c r="B645" s="8"/>
      <c r="C645" s="8"/>
      <c r="D645" s="8"/>
      <c r="E645" s="8"/>
      <c r="F645" s="8"/>
      <c r="H645" s="289"/>
      <c r="I645" s="16"/>
      <c r="J645" s="16"/>
      <c r="K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</row>
    <row r="646" spans="1:58" x14ac:dyDescent="0.2">
      <c r="A646" s="8"/>
      <c r="B646" s="8"/>
      <c r="C646" s="8"/>
      <c r="D646" s="8"/>
      <c r="E646" s="8"/>
      <c r="F646" s="8"/>
      <c r="H646" s="289"/>
      <c r="I646" s="16"/>
      <c r="J646" s="16"/>
      <c r="K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</row>
    <row r="647" spans="1:58" x14ac:dyDescent="0.2">
      <c r="A647" s="8"/>
      <c r="B647" s="8"/>
      <c r="C647" s="8"/>
      <c r="D647" s="8"/>
      <c r="E647" s="8"/>
      <c r="F647" s="8"/>
      <c r="H647" s="289"/>
      <c r="I647" s="16"/>
      <c r="J647" s="16"/>
      <c r="K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</row>
    <row r="648" spans="1:58" x14ac:dyDescent="0.2">
      <c r="A648" s="8"/>
      <c r="B648" s="8"/>
      <c r="C648" s="8"/>
      <c r="D648" s="8"/>
      <c r="E648" s="8"/>
      <c r="F648" s="8"/>
      <c r="H648" s="289"/>
      <c r="I648" s="16"/>
      <c r="J648" s="16"/>
      <c r="K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</row>
    <row r="649" spans="1:58" x14ac:dyDescent="0.2">
      <c r="A649" s="8"/>
      <c r="B649" s="8"/>
      <c r="C649" s="8"/>
      <c r="D649" s="8"/>
      <c r="E649" s="8"/>
      <c r="F649" s="8"/>
      <c r="H649" s="289"/>
      <c r="I649" s="16"/>
      <c r="J649" s="16"/>
      <c r="K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</row>
    <row r="650" spans="1:58" x14ac:dyDescent="0.2">
      <c r="A650" s="8"/>
      <c r="B650" s="8"/>
      <c r="C650" s="8"/>
      <c r="D650" s="8"/>
      <c r="E650" s="8"/>
      <c r="F650" s="8"/>
      <c r="H650" s="289"/>
      <c r="I650" s="16"/>
      <c r="J650" s="16"/>
      <c r="K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</row>
    <row r="651" spans="1:58" x14ac:dyDescent="0.2">
      <c r="A651" s="8"/>
      <c r="B651" s="8"/>
      <c r="C651" s="8"/>
      <c r="D651" s="8"/>
      <c r="E651" s="8"/>
      <c r="F651" s="8"/>
      <c r="H651" s="289"/>
      <c r="I651" s="16"/>
      <c r="J651" s="16"/>
      <c r="K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</row>
    <row r="652" spans="1:58" x14ac:dyDescent="0.2">
      <c r="A652" s="8"/>
      <c r="B652" s="8"/>
      <c r="C652" s="8"/>
      <c r="D652" s="8"/>
      <c r="E652" s="8"/>
      <c r="F652" s="8"/>
      <c r="H652" s="289"/>
      <c r="I652" s="16"/>
      <c r="J652" s="16"/>
      <c r="K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</row>
    <row r="653" spans="1:58" x14ac:dyDescent="0.2">
      <c r="A653" s="8"/>
      <c r="B653" s="8"/>
      <c r="C653" s="8"/>
      <c r="D653" s="8"/>
      <c r="E653" s="8"/>
      <c r="F653" s="8"/>
      <c r="H653" s="289"/>
      <c r="I653" s="16"/>
      <c r="J653" s="16"/>
      <c r="K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</row>
    <row r="654" spans="1:58" x14ac:dyDescent="0.2">
      <c r="A654" s="8"/>
      <c r="B654" s="8"/>
      <c r="C654" s="8"/>
      <c r="D654" s="8"/>
      <c r="E654" s="8"/>
      <c r="F654" s="8"/>
      <c r="H654" s="289"/>
      <c r="I654" s="16"/>
      <c r="J654" s="16"/>
      <c r="K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</row>
    <row r="655" spans="1:58" x14ac:dyDescent="0.2">
      <c r="A655" s="8"/>
      <c r="B655" s="8"/>
      <c r="C655" s="8"/>
      <c r="D655" s="8"/>
      <c r="E655" s="8"/>
      <c r="F655" s="8"/>
      <c r="H655" s="289"/>
      <c r="I655" s="16"/>
      <c r="J655" s="16"/>
      <c r="K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</row>
    <row r="656" spans="1:58" x14ac:dyDescent="0.2">
      <c r="A656" s="8"/>
      <c r="B656" s="8"/>
      <c r="C656" s="8"/>
      <c r="D656" s="8"/>
      <c r="E656" s="8"/>
      <c r="F656" s="8"/>
      <c r="H656" s="289"/>
      <c r="I656" s="16"/>
      <c r="J656" s="16"/>
      <c r="K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</row>
    <row r="657" spans="1:58" x14ac:dyDescent="0.2">
      <c r="A657" s="8"/>
      <c r="B657" s="8"/>
      <c r="C657" s="8"/>
      <c r="D657" s="8"/>
      <c r="E657" s="8"/>
      <c r="F657" s="8"/>
      <c r="H657" s="289"/>
      <c r="I657" s="16"/>
      <c r="J657" s="16"/>
      <c r="K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</row>
    <row r="658" spans="1:58" x14ac:dyDescent="0.2">
      <c r="A658" s="8"/>
      <c r="B658" s="8"/>
      <c r="C658" s="8"/>
      <c r="D658" s="8"/>
      <c r="E658" s="8"/>
      <c r="F658" s="8"/>
      <c r="H658" s="289"/>
      <c r="I658" s="16"/>
      <c r="J658" s="16"/>
      <c r="K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</row>
    <row r="659" spans="1:58" x14ac:dyDescent="0.2">
      <c r="A659" s="8"/>
      <c r="B659" s="8"/>
      <c r="C659" s="8"/>
      <c r="D659" s="8"/>
      <c r="E659" s="8"/>
      <c r="F659" s="8"/>
      <c r="H659" s="289"/>
      <c r="I659" s="16"/>
      <c r="J659" s="16"/>
      <c r="K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</row>
    <row r="660" spans="1:58" x14ac:dyDescent="0.2">
      <c r="A660" s="8"/>
      <c r="B660" s="8"/>
      <c r="C660" s="8"/>
      <c r="D660" s="8"/>
      <c r="E660" s="8"/>
      <c r="F660" s="8"/>
      <c r="H660" s="289"/>
      <c r="I660" s="16"/>
      <c r="J660" s="16"/>
      <c r="K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</row>
    <row r="661" spans="1:58" x14ac:dyDescent="0.2">
      <c r="A661" s="8"/>
      <c r="B661" s="8"/>
      <c r="C661" s="8"/>
      <c r="D661" s="8"/>
      <c r="E661" s="8"/>
      <c r="F661" s="8"/>
      <c r="H661" s="289"/>
      <c r="I661" s="16"/>
      <c r="J661" s="16"/>
      <c r="K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</row>
    <row r="662" spans="1:58" x14ac:dyDescent="0.2">
      <c r="A662" s="8"/>
      <c r="B662" s="8"/>
      <c r="C662" s="8"/>
      <c r="D662" s="8"/>
      <c r="E662" s="8"/>
      <c r="F662" s="8"/>
      <c r="H662" s="289"/>
      <c r="I662" s="16"/>
      <c r="J662" s="16"/>
      <c r="K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</row>
    <row r="663" spans="1:58" x14ac:dyDescent="0.2">
      <c r="A663" s="8"/>
      <c r="B663" s="8"/>
      <c r="C663" s="8"/>
      <c r="D663" s="8"/>
      <c r="E663" s="8"/>
      <c r="F663" s="8"/>
      <c r="H663" s="289"/>
      <c r="I663" s="16"/>
      <c r="J663" s="16"/>
      <c r="K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</row>
    <row r="664" spans="1:58" x14ac:dyDescent="0.2">
      <c r="A664" s="8"/>
      <c r="B664" s="8"/>
      <c r="C664" s="8"/>
      <c r="D664" s="8"/>
      <c r="E664" s="8"/>
      <c r="F664" s="8"/>
      <c r="H664" s="289"/>
      <c r="I664" s="16"/>
      <c r="J664" s="16"/>
      <c r="K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</row>
    <row r="665" spans="1:58" x14ac:dyDescent="0.2">
      <c r="A665" s="8"/>
      <c r="B665" s="8"/>
      <c r="C665" s="8"/>
      <c r="D665" s="8"/>
      <c r="E665" s="8"/>
      <c r="F665" s="8"/>
      <c r="H665" s="289"/>
      <c r="I665" s="16"/>
      <c r="J665" s="16"/>
      <c r="K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</row>
    <row r="666" spans="1:58" x14ac:dyDescent="0.2">
      <c r="A666" s="8"/>
      <c r="B666" s="8"/>
      <c r="C666" s="8"/>
      <c r="D666" s="8"/>
      <c r="E666" s="8"/>
      <c r="F666" s="8"/>
      <c r="H666" s="289"/>
      <c r="I666" s="16"/>
      <c r="J666" s="16"/>
      <c r="K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</row>
    <row r="667" spans="1:58" x14ac:dyDescent="0.2">
      <c r="A667" s="8"/>
      <c r="B667" s="8"/>
      <c r="C667" s="8"/>
      <c r="D667" s="8"/>
      <c r="E667" s="8"/>
      <c r="F667" s="8"/>
      <c r="H667" s="289"/>
      <c r="I667" s="16"/>
      <c r="J667" s="16"/>
      <c r="K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</row>
    <row r="668" spans="1:58" x14ac:dyDescent="0.2">
      <c r="A668" s="8"/>
      <c r="B668" s="8"/>
      <c r="C668" s="8"/>
      <c r="D668" s="8"/>
      <c r="E668" s="8"/>
      <c r="F668" s="8"/>
      <c r="H668" s="289"/>
      <c r="I668" s="16"/>
      <c r="J668" s="16"/>
      <c r="K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</row>
    <row r="669" spans="1:58" x14ac:dyDescent="0.2">
      <c r="A669" s="8"/>
      <c r="B669" s="8"/>
      <c r="C669" s="8"/>
      <c r="D669" s="8"/>
      <c r="E669" s="8"/>
      <c r="F669" s="8"/>
      <c r="H669" s="289"/>
      <c r="I669" s="16"/>
      <c r="J669" s="16"/>
      <c r="K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</row>
    <row r="670" spans="1:58" x14ac:dyDescent="0.2">
      <c r="A670" s="8"/>
      <c r="B670" s="8"/>
      <c r="C670" s="8"/>
      <c r="D670" s="8"/>
      <c r="E670" s="8"/>
      <c r="F670" s="8"/>
      <c r="H670" s="289"/>
      <c r="I670" s="16"/>
      <c r="J670" s="16"/>
      <c r="K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</row>
    <row r="671" spans="1:58" x14ac:dyDescent="0.2">
      <c r="A671" s="8"/>
      <c r="B671" s="8"/>
      <c r="C671" s="8"/>
      <c r="D671" s="8"/>
      <c r="E671" s="8"/>
      <c r="F671" s="8"/>
      <c r="H671" s="289"/>
      <c r="I671" s="16"/>
      <c r="J671" s="16"/>
      <c r="K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</row>
    <row r="672" spans="1:58" x14ac:dyDescent="0.2">
      <c r="A672" s="8"/>
      <c r="B672" s="8"/>
      <c r="C672" s="8"/>
      <c r="D672" s="8"/>
      <c r="E672" s="8"/>
      <c r="F672" s="8"/>
      <c r="H672" s="289"/>
      <c r="I672" s="16"/>
      <c r="J672" s="16"/>
      <c r="K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</row>
    <row r="673" spans="1:58" x14ac:dyDescent="0.2">
      <c r="A673" s="8"/>
      <c r="B673" s="8"/>
      <c r="C673" s="8"/>
      <c r="D673" s="8"/>
      <c r="E673" s="8"/>
      <c r="F673" s="8"/>
      <c r="H673" s="289"/>
      <c r="I673" s="16"/>
      <c r="J673" s="16"/>
      <c r="K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</row>
    <row r="674" spans="1:58" x14ac:dyDescent="0.2">
      <c r="A674" s="8"/>
      <c r="B674" s="8"/>
      <c r="C674" s="8"/>
      <c r="D674" s="8"/>
      <c r="E674" s="8"/>
      <c r="F674" s="8"/>
      <c r="H674" s="289"/>
      <c r="I674" s="16"/>
      <c r="J674" s="16"/>
      <c r="K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</row>
    <row r="675" spans="1:58" x14ac:dyDescent="0.2">
      <c r="A675" s="8"/>
      <c r="B675" s="8"/>
      <c r="C675" s="8"/>
      <c r="D675" s="8"/>
      <c r="E675" s="8"/>
      <c r="F675" s="8"/>
      <c r="H675" s="289"/>
      <c r="I675" s="16"/>
      <c r="J675" s="16"/>
      <c r="K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</row>
    <row r="676" spans="1:58" x14ac:dyDescent="0.2">
      <c r="A676" s="8"/>
      <c r="B676" s="8"/>
      <c r="C676" s="8"/>
      <c r="D676" s="8"/>
      <c r="E676" s="8"/>
      <c r="F676" s="8"/>
      <c r="H676" s="289"/>
      <c r="I676" s="16"/>
      <c r="J676" s="16"/>
      <c r="K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</row>
    <row r="677" spans="1:58" x14ac:dyDescent="0.2">
      <c r="A677" s="8"/>
      <c r="B677" s="8"/>
      <c r="C677" s="8"/>
      <c r="D677" s="8"/>
      <c r="E677" s="8"/>
      <c r="F677" s="8"/>
      <c r="H677" s="289"/>
      <c r="I677" s="16"/>
      <c r="J677" s="16"/>
      <c r="K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</row>
    <row r="678" spans="1:58" x14ac:dyDescent="0.2">
      <c r="A678" s="8"/>
      <c r="B678" s="8"/>
      <c r="C678" s="8"/>
      <c r="D678" s="8"/>
      <c r="E678" s="8"/>
      <c r="F678" s="8"/>
      <c r="H678" s="289"/>
      <c r="I678" s="16"/>
      <c r="J678" s="16"/>
      <c r="K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</row>
    <row r="679" spans="1:58" x14ac:dyDescent="0.2">
      <c r="A679" s="8"/>
      <c r="B679" s="8"/>
      <c r="C679" s="8"/>
      <c r="D679" s="8"/>
      <c r="E679" s="8"/>
      <c r="F679" s="8"/>
      <c r="H679" s="289"/>
      <c r="I679" s="16"/>
      <c r="J679" s="16"/>
      <c r="K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</row>
    <row r="680" spans="1:58" x14ac:dyDescent="0.2">
      <c r="A680" s="8"/>
      <c r="B680" s="8"/>
      <c r="C680" s="8"/>
      <c r="D680" s="8"/>
      <c r="E680" s="8"/>
      <c r="F680" s="8"/>
      <c r="H680" s="289"/>
      <c r="I680" s="16"/>
      <c r="J680" s="16"/>
      <c r="K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</row>
    <row r="681" spans="1:58" x14ac:dyDescent="0.2">
      <c r="A681" s="8"/>
      <c r="B681" s="8"/>
      <c r="C681" s="8"/>
      <c r="D681" s="8"/>
      <c r="E681" s="8"/>
      <c r="F681" s="8"/>
      <c r="H681" s="289"/>
      <c r="I681" s="16"/>
      <c r="J681" s="16"/>
      <c r="K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</row>
    <row r="682" spans="1:58" x14ac:dyDescent="0.2">
      <c r="A682" s="8"/>
      <c r="B682" s="8"/>
      <c r="C682" s="8"/>
      <c r="D682" s="8"/>
      <c r="E682" s="8"/>
      <c r="F682" s="8"/>
      <c r="H682" s="289"/>
      <c r="I682" s="16"/>
      <c r="J682" s="16"/>
      <c r="K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</row>
    <row r="683" spans="1:58" x14ac:dyDescent="0.2">
      <c r="A683" s="8"/>
      <c r="B683" s="8"/>
      <c r="C683" s="8"/>
      <c r="D683" s="8"/>
      <c r="E683" s="8"/>
      <c r="F683" s="8"/>
      <c r="H683" s="289"/>
      <c r="I683" s="16"/>
      <c r="J683" s="16"/>
      <c r="K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</row>
    <row r="684" spans="1:58" x14ac:dyDescent="0.2">
      <c r="A684" s="8"/>
      <c r="B684" s="8"/>
      <c r="C684" s="8"/>
      <c r="D684" s="8"/>
      <c r="E684" s="8"/>
      <c r="F684" s="8"/>
      <c r="H684" s="289"/>
      <c r="I684" s="16"/>
      <c r="J684" s="16"/>
      <c r="K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</row>
    <row r="685" spans="1:58" x14ac:dyDescent="0.2">
      <c r="A685" s="8"/>
      <c r="B685" s="8"/>
      <c r="C685" s="8"/>
      <c r="D685" s="8"/>
      <c r="E685" s="8"/>
      <c r="F685" s="8"/>
      <c r="H685" s="289"/>
      <c r="I685" s="16"/>
      <c r="J685" s="16"/>
      <c r="K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</row>
    <row r="686" spans="1:58" x14ac:dyDescent="0.2">
      <c r="A686" s="8"/>
      <c r="B686" s="8"/>
      <c r="C686" s="8"/>
      <c r="D686" s="8"/>
      <c r="E686" s="8"/>
      <c r="F686" s="8"/>
      <c r="H686" s="289"/>
      <c r="I686" s="16"/>
      <c r="J686" s="16"/>
      <c r="K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</row>
    <row r="687" spans="1:58" x14ac:dyDescent="0.2">
      <c r="A687" s="8"/>
      <c r="B687" s="8"/>
      <c r="C687" s="8"/>
      <c r="D687" s="8"/>
      <c r="E687" s="8"/>
      <c r="F687" s="8"/>
      <c r="H687" s="289"/>
      <c r="I687" s="16"/>
      <c r="J687" s="16"/>
      <c r="K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</row>
    <row r="688" spans="1:58" x14ac:dyDescent="0.2">
      <c r="A688" s="8"/>
      <c r="B688" s="8"/>
      <c r="C688" s="8"/>
      <c r="D688" s="8"/>
      <c r="E688" s="8"/>
      <c r="F688" s="8"/>
      <c r="H688" s="289"/>
      <c r="I688" s="16"/>
      <c r="J688" s="16"/>
      <c r="K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</row>
    <row r="689" spans="1:58" x14ac:dyDescent="0.2">
      <c r="A689" s="8"/>
      <c r="B689" s="8"/>
      <c r="C689" s="8"/>
      <c r="D689" s="8"/>
      <c r="E689" s="8"/>
      <c r="F689" s="8"/>
      <c r="H689" s="289"/>
      <c r="I689" s="16"/>
      <c r="J689" s="16"/>
      <c r="K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</row>
    <row r="690" spans="1:58" x14ac:dyDescent="0.2">
      <c r="A690" s="8"/>
      <c r="B690" s="8"/>
      <c r="C690" s="8"/>
      <c r="D690" s="8"/>
      <c r="E690" s="8"/>
      <c r="F690" s="8"/>
      <c r="H690" s="289"/>
      <c r="I690" s="16"/>
      <c r="J690" s="16"/>
      <c r="K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</row>
    <row r="691" spans="1:58" x14ac:dyDescent="0.2">
      <c r="A691" s="8"/>
      <c r="B691" s="8"/>
      <c r="C691" s="8"/>
      <c r="D691" s="8"/>
      <c r="E691" s="8"/>
      <c r="F691" s="8"/>
      <c r="H691" s="289"/>
      <c r="I691" s="16"/>
      <c r="J691" s="16"/>
      <c r="K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</row>
    <row r="692" spans="1:58" x14ac:dyDescent="0.2">
      <c r="A692" s="8"/>
      <c r="B692" s="8"/>
      <c r="C692" s="8"/>
      <c r="D692" s="8"/>
      <c r="E692" s="8"/>
      <c r="F692" s="8"/>
      <c r="H692" s="289"/>
      <c r="I692" s="16"/>
      <c r="J692" s="16"/>
      <c r="K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</row>
    <row r="693" spans="1:58" x14ac:dyDescent="0.2">
      <c r="A693" s="8"/>
      <c r="B693" s="8"/>
      <c r="C693" s="8"/>
      <c r="D693" s="8"/>
      <c r="E693" s="8"/>
      <c r="F693" s="8"/>
      <c r="H693" s="289"/>
      <c r="I693" s="16"/>
      <c r="J693" s="16"/>
      <c r="K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</row>
    <row r="694" spans="1:58" x14ac:dyDescent="0.2">
      <c r="A694" s="8"/>
      <c r="B694" s="8"/>
      <c r="C694" s="8"/>
      <c r="D694" s="8"/>
      <c r="E694" s="8"/>
      <c r="F694" s="8"/>
      <c r="H694" s="289"/>
      <c r="I694" s="16"/>
      <c r="J694" s="16"/>
      <c r="K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</row>
    <row r="695" spans="1:58" x14ac:dyDescent="0.2">
      <c r="A695" s="8"/>
      <c r="B695" s="8"/>
      <c r="C695" s="8"/>
      <c r="D695" s="8"/>
      <c r="E695" s="8"/>
      <c r="F695" s="8"/>
      <c r="H695" s="289"/>
      <c r="I695" s="16"/>
      <c r="J695" s="16"/>
      <c r="K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</row>
    <row r="696" spans="1:58" x14ac:dyDescent="0.2">
      <c r="A696" s="8"/>
      <c r="B696" s="8"/>
      <c r="C696" s="8"/>
      <c r="D696" s="8"/>
      <c r="E696" s="8"/>
      <c r="F696" s="8"/>
      <c r="H696" s="289"/>
      <c r="I696" s="16"/>
      <c r="J696" s="16"/>
      <c r="K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</row>
    <row r="697" spans="1:58" x14ac:dyDescent="0.2">
      <c r="A697" s="8"/>
      <c r="B697" s="8"/>
      <c r="C697" s="8"/>
      <c r="D697" s="8"/>
      <c r="E697" s="8"/>
      <c r="F697" s="8"/>
      <c r="H697" s="289"/>
      <c r="I697" s="16"/>
      <c r="J697" s="16"/>
      <c r="K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</row>
    <row r="698" spans="1:58" x14ac:dyDescent="0.2">
      <c r="A698" s="8"/>
      <c r="B698" s="8"/>
      <c r="C698" s="8"/>
      <c r="D698" s="8"/>
      <c r="E698" s="8"/>
      <c r="F698" s="8"/>
      <c r="H698" s="289"/>
      <c r="I698" s="16"/>
      <c r="J698" s="16"/>
      <c r="K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</row>
    <row r="699" spans="1:58" x14ac:dyDescent="0.2">
      <c r="A699" s="8"/>
      <c r="B699" s="8"/>
      <c r="C699" s="8"/>
      <c r="D699" s="8"/>
      <c r="E699" s="8"/>
      <c r="F699" s="8"/>
      <c r="H699" s="289"/>
      <c r="I699" s="16"/>
      <c r="J699" s="16"/>
      <c r="K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</row>
    <row r="700" spans="1:58" x14ac:dyDescent="0.2">
      <c r="A700" s="8"/>
      <c r="B700" s="8"/>
      <c r="C700" s="8"/>
      <c r="D700" s="8"/>
      <c r="E700" s="8"/>
      <c r="F700" s="8"/>
      <c r="H700" s="289"/>
      <c r="I700" s="16"/>
      <c r="J700" s="16"/>
      <c r="K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</row>
    <row r="701" spans="1:58" x14ac:dyDescent="0.2">
      <c r="A701" s="8"/>
      <c r="B701" s="8"/>
      <c r="C701" s="8"/>
      <c r="D701" s="8"/>
      <c r="E701" s="8"/>
      <c r="F701" s="8"/>
      <c r="H701" s="289"/>
      <c r="I701" s="16"/>
      <c r="J701" s="16"/>
      <c r="K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</row>
    <row r="702" spans="1:58" x14ac:dyDescent="0.2">
      <c r="A702" s="8"/>
      <c r="B702" s="8"/>
      <c r="C702" s="8"/>
      <c r="D702" s="8"/>
      <c r="E702" s="8"/>
      <c r="F702" s="8"/>
      <c r="H702" s="289"/>
      <c r="I702" s="16"/>
      <c r="J702" s="16"/>
      <c r="K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</row>
    <row r="703" spans="1:58" x14ac:dyDescent="0.2">
      <c r="A703" s="8"/>
      <c r="B703" s="8"/>
      <c r="C703" s="8"/>
      <c r="D703" s="8"/>
      <c r="E703" s="8"/>
      <c r="F703" s="8"/>
      <c r="H703" s="289"/>
      <c r="I703" s="16"/>
      <c r="J703" s="16"/>
      <c r="K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</row>
    <row r="704" spans="1:58" x14ac:dyDescent="0.2">
      <c r="A704" s="8"/>
      <c r="B704" s="8"/>
      <c r="C704" s="8"/>
      <c r="D704" s="8"/>
      <c r="E704" s="8"/>
      <c r="F704" s="8"/>
      <c r="H704" s="289"/>
      <c r="I704" s="16"/>
      <c r="J704" s="16"/>
      <c r="K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</row>
    <row r="705" spans="1:58" x14ac:dyDescent="0.2">
      <c r="A705" s="8"/>
      <c r="B705" s="8"/>
      <c r="C705" s="8"/>
      <c r="D705" s="8"/>
      <c r="E705" s="8"/>
      <c r="F705" s="8"/>
      <c r="H705" s="289"/>
      <c r="I705" s="16"/>
      <c r="J705" s="16"/>
      <c r="K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</row>
    <row r="706" spans="1:58" x14ac:dyDescent="0.2">
      <c r="A706" s="8"/>
      <c r="B706" s="8"/>
      <c r="C706" s="8"/>
      <c r="D706" s="8"/>
      <c r="E706" s="8"/>
      <c r="F706" s="8"/>
      <c r="H706" s="289"/>
      <c r="I706" s="16"/>
      <c r="J706" s="16"/>
      <c r="K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</row>
    <row r="707" spans="1:58" x14ac:dyDescent="0.2">
      <c r="A707" s="8"/>
      <c r="B707" s="8"/>
      <c r="C707" s="8"/>
      <c r="D707" s="8"/>
      <c r="E707" s="8"/>
      <c r="F707" s="8"/>
      <c r="H707" s="289"/>
      <c r="I707" s="16"/>
      <c r="J707" s="16"/>
      <c r="K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</row>
    <row r="708" spans="1:58" x14ac:dyDescent="0.2">
      <c r="A708" s="8"/>
      <c r="B708" s="8"/>
      <c r="C708" s="8"/>
      <c r="D708" s="8"/>
      <c r="E708" s="8"/>
      <c r="F708" s="8"/>
      <c r="H708" s="289"/>
      <c r="I708" s="16"/>
      <c r="J708" s="16"/>
      <c r="K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</row>
    <row r="709" spans="1:58" x14ac:dyDescent="0.2">
      <c r="A709" s="8"/>
      <c r="B709" s="8"/>
      <c r="C709" s="8"/>
      <c r="D709" s="8"/>
      <c r="E709" s="8"/>
      <c r="F709" s="8"/>
      <c r="H709" s="289"/>
      <c r="I709" s="16"/>
      <c r="J709" s="16"/>
      <c r="K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</row>
    <row r="710" spans="1:58" x14ac:dyDescent="0.2">
      <c r="A710" s="8"/>
      <c r="B710" s="8"/>
      <c r="C710" s="8"/>
      <c r="D710" s="8"/>
      <c r="E710" s="8"/>
      <c r="F710" s="8"/>
      <c r="H710" s="289"/>
      <c r="I710" s="16"/>
      <c r="J710" s="16"/>
      <c r="K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</row>
    <row r="711" spans="1:58" x14ac:dyDescent="0.2">
      <c r="A711" s="8"/>
      <c r="B711" s="8"/>
      <c r="C711" s="8"/>
      <c r="D711" s="8"/>
      <c r="E711" s="8"/>
      <c r="F711" s="8"/>
      <c r="H711" s="289"/>
      <c r="I711" s="16"/>
      <c r="J711" s="16"/>
      <c r="K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</row>
    <row r="712" spans="1:58" x14ac:dyDescent="0.2">
      <c r="A712" s="8"/>
      <c r="B712" s="8"/>
      <c r="C712" s="8"/>
      <c r="D712" s="8"/>
      <c r="E712" s="8"/>
      <c r="F712" s="8"/>
      <c r="H712" s="289"/>
      <c r="I712" s="16"/>
      <c r="J712" s="16"/>
      <c r="K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</row>
    <row r="713" spans="1:58" x14ac:dyDescent="0.2">
      <c r="A713" s="8"/>
      <c r="B713" s="8"/>
      <c r="C713" s="8"/>
      <c r="D713" s="8"/>
      <c r="E713" s="8"/>
      <c r="F713" s="8"/>
      <c r="H713" s="289"/>
      <c r="I713" s="16"/>
      <c r="J713" s="16"/>
      <c r="K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</row>
    <row r="714" spans="1:58" x14ac:dyDescent="0.2">
      <c r="A714" s="8"/>
      <c r="B714" s="8"/>
      <c r="C714" s="8"/>
      <c r="D714" s="8"/>
      <c r="E714" s="8"/>
      <c r="F714" s="8"/>
      <c r="H714" s="289"/>
      <c r="I714" s="16"/>
      <c r="J714" s="16"/>
      <c r="K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</row>
    <row r="715" spans="1:58" x14ac:dyDescent="0.2">
      <c r="A715" s="8"/>
      <c r="B715" s="8"/>
      <c r="C715" s="8"/>
      <c r="D715" s="8"/>
      <c r="E715" s="8"/>
      <c r="F715" s="8"/>
      <c r="H715" s="289"/>
      <c r="I715" s="16"/>
      <c r="J715" s="16"/>
      <c r="K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</row>
    <row r="716" spans="1:58" x14ac:dyDescent="0.2">
      <c r="A716" s="8"/>
      <c r="B716" s="8"/>
      <c r="C716" s="8"/>
      <c r="D716" s="8"/>
      <c r="E716" s="8"/>
      <c r="F716" s="8"/>
      <c r="H716" s="289"/>
      <c r="I716" s="16"/>
      <c r="J716" s="16"/>
      <c r="K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</row>
    <row r="717" spans="1:58" x14ac:dyDescent="0.2">
      <c r="A717" s="8"/>
      <c r="B717" s="8"/>
      <c r="C717" s="8"/>
      <c r="D717" s="8"/>
      <c r="E717" s="8"/>
      <c r="F717" s="8"/>
      <c r="H717" s="289"/>
      <c r="I717" s="16"/>
      <c r="J717" s="16"/>
      <c r="K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</row>
    <row r="718" spans="1:58" x14ac:dyDescent="0.2">
      <c r="A718" s="8"/>
      <c r="B718" s="8"/>
      <c r="C718" s="8"/>
      <c r="D718" s="8"/>
      <c r="E718" s="8"/>
      <c r="F718" s="8"/>
      <c r="H718" s="289"/>
      <c r="I718" s="16"/>
      <c r="J718" s="16"/>
      <c r="K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</row>
    <row r="719" spans="1:58" x14ac:dyDescent="0.2">
      <c r="A719" s="8"/>
      <c r="B719" s="8"/>
      <c r="C719" s="8"/>
      <c r="D719" s="8"/>
      <c r="E719" s="8"/>
      <c r="F719" s="8"/>
      <c r="H719" s="289"/>
      <c r="I719" s="16"/>
      <c r="J719" s="16"/>
      <c r="K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</row>
    <row r="720" spans="1:58" x14ac:dyDescent="0.2">
      <c r="A720" s="8"/>
      <c r="B720" s="8"/>
      <c r="C720" s="8"/>
      <c r="D720" s="8"/>
      <c r="E720" s="8"/>
      <c r="F720" s="8"/>
      <c r="H720" s="289"/>
      <c r="I720" s="16"/>
      <c r="J720" s="16"/>
      <c r="K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</row>
    <row r="721" spans="1:58" x14ac:dyDescent="0.2">
      <c r="A721" s="8"/>
      <c r="B721" s="8"/>
      <c r="C721" s="8"/>
      <c r="D721" s="8"/>
      <c r="E721" s="8"/>
      <c r="F721" s="8"/>
      <c r="H721" s="289"/>
      <c r="I721" s="16"/>
      <c r="J721" s="16"/>
      <c r="K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</row>
    <row r="722" spans="1:58" x14ac:dyDescent="0.2">
      <c r="A722" s="8"/>
      <c r="B722" s="8"/>
      <c r="C722" s="8"/>
      <c r="D722" s="8"/>
      <c r="E722" s="8"/>
      <c r="F722" s="8"/>
      <c r="H722" s="289"/>
      <c r="I722" s="16"/>
      <c r="J722" s="16"/>
      <c r="K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</row>
    <row r="723" spans="1:58" x14ac:dyDescent="0.2">
      <c r="A723" s="8"/>
      <c r="B723" s="8"/>
      <c r="C723" s="8"/>
      <c r="D723" s="8"/>
      <c r="E723" s="8"/>
      <c r="F723" s="8"/>
      <c r="H723" s="289"/>
      <c r="I723" s="16"/>
      <c r="J723" s="16"/>
      <c r="K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</row>
    <row r="724" spans="1:58" x14ac:dyDescent="0.2">
      <c r="A724" s="8"/>
      <c r="B724" s="8"/>
      <c r="C724" s="8"/>
      <c r="D724" s="8"/>
      <c r="E724" s="8"/>
      <c r="F724" s="8"/>
      <c r="H724" s="289"/>
      <c r="I724" s="16"/>
      <c r="J724" s="16"/>
      <c r="K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</row>
    <row r="725" spans="1:58" x14ac:dyDescent="0.2">
      <c r="A725" s="8"/>
      <c r="B725" s="8"/>
      <c r="C725" s="8"/>
      <c r="D725" s="8"/>
      <c r="E725" s="8"/>
      <c r="F725" s="8"/>
      <c r="H725" s="289"/>
      <c r="I725" s="16"/>
      <c r="J725" s="16"/>
      <c r="K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</row>
    <row r="726" spans="1:58" x14ac:dyDescent="0.2">
      <c r="A726" s="8"/>
      <c r="B726" s="8"/>
      <c r="C726" s="8"/>
      <c r="D726" s="8"/>
      <c r="E726" s="8"/>
      <c r="F726" s="8"/>
      <c r="H726" s="289"/>
      <c r="I726" s="16"/>
      <c r="J726" s="16"/>
      <c r="K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</row>
    <row r="727" spans="1:58" x14ac:dyDescent="0.2">
      <c r="A727" s="8"/>
      <c r="B727" s="8"/>
      <c r="C727" s="8"/>
      <c r="D727" s="8"/>
      <c r="E727" s="8"/>
      <c r="F727" s="8"/>
      <c r="H727" s="289"/>
      <c r="I727" s="16"/>
      <c r="J727" s="16"/>
      <c r="K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</row>
    <row r="728" spans="1:58" x14ac:dyDescent="0.2">
      <c r="A728" s="8"/>
      <c r="B728" s="8"/>
      <c r="C728" s="8"/>
      <c r="D728" s="8"/>
      <c r="E728" s="8"/>
      <c r="F728" s="8"/>
      <c r="H728" s="289"/>
      <c r="I728" s="16"/>
      <c r="J728" s="16"/>
      <c r="K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</row>
    <row r="729" spans="1:58" x14ac:dyDescent="0.2">
      <c r="A729" s="8"/>
      <c r="B729" s="8"/>
      <c r="C729" s="8"/>
      <c r="D729" s="8"/>
      <c r="E729" s="8"/>
      <c r="F729" s="8"/>
      <c r="H729" s="289"/>
      <c r="I729" s="16"/>
      <c r="J729" s="16"/>
      <c r="K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</row>
    <row r="730" spans="1:58" x14ac:dyDescent="0.2">
      <c r="A730" s="8"/>
      <c r="B730" s="8"/>
      <c r="C730" s="8"/>
      <c r="D730" s="8"/>
      <c r="E730" s="8"/>
      <c r="F730" s="8"/>
      <c r="H730" s="289"/>
      <c r="I730" s="16"/>
      <c r="J730" s="16"/>
      <c r="K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</row>
    <row r="731" spans="1:58" x14ac:dyDescent="0.2">
      <c r="A731" s="8"/>
      <c r="B731" s="8"/>
      <c r="C731" s="8"/>
      <c r="D731" s="8"/>
      <c r="E731" s="8"/>
      <c r="F731" s="8"/>
      <c r="H731" s="289"/>
      <c r="I731" s="16"/>
      <c r="J731" s="16"/>
      <c r="K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</row>
    <row r="732" spans="1:58" x14ac:dyDescent="0.2">
      <c r="A732" s="8"/>
      <c r="B732" s="8"/>
      <c r="C732" s="8"/>
      <c r="D732" s="8"/>
      <c r="E732" s="8"/>
      <c r="F732" s="8"/>
      <c r="H732" s="289"/>
      <c r="I732" s="16"/>
      <c r="J732" s="16"/>
      <c r="K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</row>
    <row r="733" spans="1:58" x14ac:dyDescent="0.2">
      <c r="A733" s="8"/>
      <c r="B733" s="8"/>
      <c r="C733" s="8"/>
      <c r="D733" s="8"/>
      <c r="E733" s="8"/>
      <c r="F733" s="8"/>
      <c r="H733" s="289"/>
      <c r="I733" s="16"/>
      <c r="J733" s="16"/>
      <c r="K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</row>
    <row r="734" spans="1:58" x14ac:dyDescent="0.2">
      <c r="A734" s="8"/>
      <c r="B734" s="8"/>
      <c r="C734" s="8"/>
      <c r="D734" s="8"/>
      <c r="E734" s="8"/>
      <c r="F734" s="8"/>
      <c r="H734" s="289"/>
      <c r="I734" s="16"/>
      <c r="J734" s="16"/>
      <c r="K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</row>
    <row r="735" spans="1:58" x14ac:dyDescent="0.2">
      <c r="A735" s="8"/>
      <c r="B735" s="8"/>
      <c r="C735" s="8"/>
      <c r="D735" s="8"/>
      <c r="E735" s="8"/>
      <c r="F735" s="8"/>
      <c r="H735" s="289"/>
      <c r="I735" s="16"/>
      <c r="J735" s="16"/>
      <c r="K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</row>
    <row r="736" spans="1:58" x14ac:dyDescent="0.2">
      <c r="A736" s="8"/>
      <c r="B736" s="8"/>
      <c r="C736" s="8"/>
      <c r="D736" s="8"/>
      <c r="E736" s="8"/>
      <c r="F736" s="8"/>
      <c r="H736" s="289"/>
      <c r="I736" s="16"/>
      <c r="J736" s="16"/>
      <c r="K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</row>
    <row r="737" spans="1:58" x14ac:dyDescent="0.2">
      <c r="A737" s="8"/>
      <c r="B737" s="8"/>
      <c r="C737" s="8"/>
      <c r="D737" s="8"/>
      <c r="E737" s="8"/>
      <c r="F737" s="8"/>
      <c r="H737" s="289"/>
      <c r="I737" s="16"/>
      <c r="J737" s="16"/>
      <c r="K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</row>
    <row r="738" spans="1:58" x14ac:dyDescent="0.2">
      <c r="A738" s="8"/>
      <c r="B738" s="8"/>
      <c r="C738" s="8"/>
      <c r="D738" s="8"/>
      <c r="E738" s="8"/>
      <c r="F738" s="8"/>
      <c r="H738" s="289"/>
      <c r="I738" s="16"/>
      <c r="J738" s="16"/>
      <c r="K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</row>
    <row r="739" spans="1:58" x14ac:dyDescent="0.2">
      <c r="A739" s="8"/>
      <c r="B739" s="8"/>
      <c r="C739" s="8"/>
      <c r="D739" s="8"/>
      <c r="E739" s="8"/>
      <c r="F739" s="8"/>
      <c r="H739" s="289"/>
      <c r="I739" s="16"/>
      <c r="J739" s="16"/>
      <c r="K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</row>
    <row r="740" spans="1:58" x14ac:dyDescent="0.2">
      <c r="A740" s="8"/>
      <c r="B740" s="8"/>
      <c r="C740" s="8"/>
      <c r="D740" s="8"/>
      <c r="E740" s="8"/>
      <c r="F740" s="8"/>
      <c r="H740" s="289"/>
      <c r="I740" s="16"/>
      <c r="J740" s="16"/>
      <c r="K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</row>
    <row r="741" spans="1:58" x14ac:dyDescent="0.2">
      <c r="A741" s="8"/>
      <c r="B741" s="8"/>
      <c r="C741" s="8"/>
      <c r="D741" s="8"/>
      <c r="E741" s="8"/>
      <c r="F741" s="8"/>
      <c r="H741" s="289"/>
      <c r="I741" s="16"/>
      <c r="J741" s="16"/>
      <c r="K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</row>
    <row r="742" spans="1:58" x14ac:dyDescent="0.2">
      <c r="A742" s="8"/>
      <c r="B742" s="8"/>
      <c r="C742" s="8"/>
      <c r="D742" s="8"/>
      <c r="E742" s="8"/>
      <c r="F742" s="8"/>
      <c r="H742" s="289"/>
      <c r="I742" s="16"/>
      <c r="J742" s="16"/>
      <c r="K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</row>
    <row r="743" spans="1:58" x14ac:dyDescent="0.2">
      <c r="A743" s="8"/>
      <c r="B743" s="8"/>
      <c r="C743" s="8"/>
      <c r="D743" s="8"/>
      <c r="E743" s="8"/>
      <c r="F743" s="8"/>
      <c r="H743" s="289"/>
      <c r="I743" s="16"/>
      <c r="J743" s="16"/>
      <c r="K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</row>
    <row r="744" spans="1:58" x14ac:dyDescent="0.2">
      <c r="A744" s="8"/>
      <c r="B744" s="8"/>
      <c r="C744" s="8"/>
      <c r="D744" s="8"/>
      <c r="E744" s="8"/>
      <c r="F744" s="8"/>
      <c r="H744" s="289"/>
      <c r="I744" s="16"/>
      <c r="J744" s="16"/>
      <c r="K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</row>
    <row r="745" spans="1:58" x14ac:dyDescent="0.2">
      <c r="A745" s="8"/>
      <c r="B745" s="8"/>
      <c r="C745" s="8"/>
      <c r="D745" s="8"/>
      <c r="E745" s="8"/>
      <c r="F745" s="8"/>
      <c r="H745" s="289"/>
      <c r="I745" s="16"/>
      <c r="J745" s="16"/>
      <c r="K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</row>
    <row r="746" spans="1:58" x14ac:dyDescent="0.2">
      <c r="A746" s="8"/>
      <c r="B746" s="8"/>
      <c r="C746" s="8"/>
      <c r="D746" s="8"/>
      <c r="E746" s="8"/>
      <c r="F746" s="8"/>
      <c r="H746" s="289"/>
      <c r="I746" s="16"/>
      <c r="J746" s="16"/>
      <c r="K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</row>
    <row r="747" spans="1:58" x14ac:dyDescent="0.2">
      <c r="A747" s="8"/>
      <c r="B747" s="8"/>
      <c r="C747" s="8"/>
      <c r="D747" s="8"/>
      <c r="E747" s="8"/>
      <c r="F747" s="8"/>
      <c r="H747" s="289"/>
      <c r="I747" s="16"/>
      <c r="J747" s="16"/>
      <c r="K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</row>
    <row r="748" spans="1:58" x14ac:dyDescent="0.2">
      <c r="A748" s="8"/>
      <c r="B748" s="8"/>
      <c r="C748" s="8"/>
      <c r="D748" s="8"/>
      <c r="E748" s="8"/>
      <c r="F748" s="8"/>
      <c r="H748" s="289"/>
      <c r="I748" s="16"/>
      <c r="J748" s="16"/>
      <c r="K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</row>
    <row r="749" spans="1:58" x14ac:dyDescent="0.2">
      <c r="A749" s="8"/>
      <c r="B749" s="8"/>
      <c r="C749" s="8"/>
      <c r="D749" s="8"/>
      <c r="E749" s="8"/>
      <c r="F749" s="8"/>
      <c r="H749" s="289"/>
      <c r="I749" s="16"/>
      <c r="J749" s="16"/>
      <c r="K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</row>
    <row r="750" spans="1:58" x14ac:dyDescent="0.2">
      <c r="A750" s="8"/>
      <c r="B750" s="8"/>
      <c r="C750" s="8"/>
      <c r="D750" s="8"/>
      <c r="E750" s="8"/>
      <c r="F750" s="8"/>
      <c r="H750" s="289"/>
      <c r="I750" s="16"/>
      <c r="J750" s="16"/>
      <c r="K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</row>
    <row r="751" spans="1:58" x14ac:dyDescent="0.2">
      <c r="A751" s="8"/>
      <c r="B751" s="8"/>
      <c r="C751" s="8"/>
      <c r="D751" s="8"/>
      <c r="E751" s="8"/>
      <c r="F751" s="8"/>
      <c r="H751" s="289"/>
      <c r="I751" s="16"/>
      <c r="J751" s="16"/>
      <c r="K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</row>
    <row r="752" spans="1:58" x14ac:dyDescent="0.2">
      <c r="A752" s="8"/>
      <c r="B752" s="8"/>
      <c r="C752" s="8"/>
      <c r="D752" s="8"/>
      <c r="E752" s="8"/>
      <c r="F752" s="8"/>
      <c r="H752" s="289"/>
      <c r="I752" s="16"/>
      <c r="J752" s="16"/>
      <c r="K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</row>
    <row r="753" spans="1:58" x14ac:dyDescent="0.2">
      <c r="A753" s="8"/>
      <c r="B753" s="8"/>
      <c r="C753" s="8"/>
      <c r="D753" s="8"/>
      <c r="E753" s="8"/>
      <c r="F753" s="8"/>
      <c r="H753" s="289"/>
      <c r="I753" s="16"/>
      <c r="J753" s="16"/>
      <c r="K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</row>
    <row r="754" spans="1:58" x14ac:dyDescent="0.2">
      <c r="A754" s="8"/>
      <c r="B754" s="8"/>
      <c r="C754" s="8"/>
      <c r="D754" s="8"/>
      <c r="E754" s="8"/>
      <c r="F754" s="8"/>
      <c r="H754" s="289"/>
      <c r="I754" s="16"/>
      <c r="J754" s="16"/>
      <c r="K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</row>
    <row r="755" spans="1:58" x14ac:dyDescent="0.2">
      <c r="A755" s="8"/>
      <c r="B755" s="8"/>
      <c r="C755" s="8"/>
      <c r="D755" s="8"/>
      <c r="E755" s="8"/>
      <c r="F755" s="8"/>
      <c r="H755" s="289"/>
      <c r="I755" s="16"/>
      <c r="J755" s="16"/>
      <c r="K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</row>
    <row r="756" spans="1:58" x14ac:dyDescent="0.2">
      <c r="A756" s="8"/>
      <c r="B756" s="8"/>
      <c r="C756" s="8"/>
      <c r="D756" s="8"/>
      <c r="E756" s="8"/>
      <c r="F756" s="8"/>
      <c r="H756" s="289"/>
      <c r="I756" s="16"/>
      <c r="J756" s="16"/>
      <c r="K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</row>
    <row r="757" spans="1:58" x14ac:dyDescent="0.2">
      <c r="A757" s="8"/>
      <c r="B757" s="8"/>
      <c r="C757" s="8"/>
      <c r="D757" s="8"/>
      <c r="E757" s="8"/>
      <c r="F757" s="8"/>
      <c r="H757" s="289"/>
      <c r="I757" s="16"/>
      <c r="J757" s="16"/>
      <c r="K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</row>
    <row r="758" spans="1:58" x14ac:dyDescent="0.2">
      <c r="A758" s="8"/>
      <c r="B758" s="8"/>
      <c r="C758" s="8"/>
      <c r="D758" s="8"/>
      <c r="E758" s="8"/>
      <c r="F758" s="8"/>
      <c r="H758" s="289"/>
      <c r="I758" s="16"/>
      <c r="J758" s="16"/>
      <c r="K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</row>
    <row r="759" spans="1:58" x14ac:dyDescent="0.2">
      <c r="A759" s="8"/>
      <c r="B759" s="8"/>
      <c r="C759" s="8"/>
      <c r="D759" s="8"/>
      <c r="E759" s="8"/>
      <c r="F759" s="8"/>
      <c r="H759" s="289"/>
      <c r="I759" s="16"/>
      <c r="J759" s="16"/>
      <c r="K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</row>
    <row r="760" spans="1:58" x14ac:dyDescent="0.2">
      <c r="A760" s="8"/>
      <c r="B760" s="8"/>
      <c r="C760" s="8"/>
      <c r="D760" s="8"/>
      <c r="E760" s="8"/>
      <c r="F760" s="8"/>
      <c r="H760" s="289"/>
      <c r="I760" s="16"/>
      <c r="J760" s="16"/>
      <c r="K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</row>
    <row r="761" spans="1:58" x14ac:dyDescent="0.2">
      <c r="A761" s="8"/>
      <c r="B761" s="8"/>
      <c r="C761" s="8"/>
      <c r="D761" s="8"/>
      <c r="E761" s="8"/>
      <c r="F761" s="8"/>
      <c r="H761" s="289"/>
      <c r="I761" s="16"/>
      <c r="J761" s="16"/>
      <c r="K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</row>
    <row r="762" spans="1:58" x14ac:dyDescent="0.2">
      <c r="A762" s="8"/>
      <c r="B762" s="8"/>
      <c r="C762" s="8"/>
      <c r="D762" s="8"/>
      <c r="E762" s="8"/>
      <c r="F762" s="8"/>
      <c r="H762" s="289"/>
      <c r="I762" s="16"/>
      <c r="J762" s="16"/>
      <c r="K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</row>
    <row r="763" spans="1:58" x14ac:dyDescent="0.2">
      <c r="A763" s="8"/>
      <c r="B763" s="8"/>
      <c r="C763" s="8"/>
      <c r="D763" s="8"/>
      <c r="E763" s="8"/>
      <c r="F763" s="8"/>
      <c r="H763" s="289"/>
      <c r="I763" s="16"/>
      <c r="J763" s="16"/>
      <c r="K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</row>
    <row r="764" spans="1:58" x14ac:dyDescent="0.2">
      <c r="A764" s="8"/>
      <c r="B764" s="8"/>
      <c r="C764" s="8"/>
      <c r="D764" s="8"/>
      <c r="E764" s="8"/>
      <c r="F764" s="8"/>
      <c r="H764" s="289"/>
      <c r="I764" s="16"/>
      <c r="J764" s="16"/>
      <c r="K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</row>
    <row r="765" spans="1:58" x14ac:dyDescent="0.2">
      <c r="A765" s="8"/>
      <c r="B765" s="8"/>
      <c r="C765" s="8"/>
      <c r="D765" s="8"/>
      <c r="E765" s="8"/>
      <c r="F765" s="8"/>
      <c r="H765" s="289"/>
      <c r="I765" s="16"/>
      <c r="J765" s="16"/>
      <c r="K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</row>
    <row r="766" spans="1:58" x14ac:dyDescent="0.2">
      <c r="A766" s="8"/>
      <c r="B766" s="8"/>
      <c r="C766" s="8"/>
      <c r="D766" s="8"/>
      <c r="E766" s="8"/>
      <c r="F766" s="8"/>
      <c r="H766" s="289"/>
      <c r="I766" s="16"/>
      <c r="J766" s="16"/>
      <c r="K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</row>
    <row r="767" spans="1:58" x14ac:dyDescent="0.2">
      <c r="A767" s="8"/>
      <c r="B767" s="8"/>
      <c r="C767" s="8"/>
      <c r="D767" s="8"/>
      <c r="E767" s="8"/>
      <c r="F767" s="8"/>
      <c r="H767" s="289"/>
      <c r="I767" s="16"/>
      <c r="J767" s="16"/>
      <c r="K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</row>
    <row r="768" spans="1:58" x14ac:dyDescent="0.2">
      <c r="A768" s="8"/>
      <c r="B768" s="8"/>
      <c r="C768" s="8"/>
      <c r="D768" s="8"/>
      <c r="E768" s="8"/>
      <c r="F768" s="8"/>
      <c r="H768" s="289"/>
      <c r="I768" s="16"/>
      <c r="J768" s="16"/>
      <c r="K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</row>
    <row r="769" spans="1:58" x14ac:dyDescent="0.2">
      <c r="A769" s="8"/>
      <c r="B769" s="8"/>
      <c r="C769" s="8"/>
      <c r="D769" s="8"/>
      <c r="E769" s="8"/>
      <c r="F769" s="8"/>
      <c r="H769" s="289"/>
      <c r="I769" s="16"/>
      <c r="J769" s="16"/>
      <c r="K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</row>
    <row r="770" spans="1:58" x14ac:dyDescent="0.2">
      <c r="A770" s="8"/>
      <c r="B770" s="8"/>
      <c r="C770" s="8"/>
      <c r="D770" s="8"/>
      <c r="E770" s="8"/>
      <c r="F770" s="8"/>
      <c r="H770" s="289"/>
      <c r="I770" s="16"/>
      <c r="J770" s="16"/>
      <c r="K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</row>
    <row r="771" spans="1:58" x14ac:dyDescent="0.2">
      <c r="A771" s="8"/>
      <c r="B771" s="8"/>
      <c r="C771" s="8"/>
      <c r="D771" s="8"/>
      <c r="E771" s="8"/>
      <c r="F771" s="8"/>
      <c r="H771" s="289"/>
      <c r="I771" s="16"/>
      <c r="J771" s="16"/>
      <c r="K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</row>
    <row r="772" spans="1:58" x14ac:dyDescent="0.2">
      <c r="A772" s="8"/>
      <c r="B772" s="8"/>
      <c r="C772" s="8"/>
      <c r="D772" s="8"/>
      <c r="E772" s="8"/>
      <c r="F772" s="8"/>
      <c r="H772" s="289"/>
      <c r="I772" s="16"/>
      <c r="J772" s="16"/>
      <c r="K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</row>
    <row r="773" spans="1:58" x14ac:dyDescent="0.2">
      <c r="A773" s="8"/>
      <c r="B773" s="8"/>
      <c r="C773" s="8"/>
      <c r="D773" s="8"/>
      <c r="E773" s="8"/>
      <c r="F773" s="8"/>
      <c r="H773" s="289"/>
      <c r="I773" s="16"/>
      <c r="J773" s="16"/>
      <c r="K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</row>
    <row r="774" spans="1:58" x14ac:dyDescent="0.2">
      <c r="A774" s="8"/>
      <c r="B774" s="8"/>
      <c r="C774" s="8"/>
      <c r="D774" s="8"/>
      <c r="E774" s="8"/>
      <c r="F774" s="8"/>
      <c r="H774" s="289"/>
      <c r="I774" s="16"/>
      <c r="J774" s="16"/>
      <c r="K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</row>
    <row r="775" spans="1:58" x14ac:dyDescent="0.2">
      <c r="A775" s="8"/>
      <c r="B775" s="8"/>
      <c r="C775" s="8"/>
      <c r="D775" s="8"/>
      <c r="E775" s="8"/>
      <c r="F775" s="8"/>
      <c r="H775" s="289"/>
      <c r="I775" s="16"/>
      <c r="J775" s="16"/>
      <c r="K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</row>
    <row r="776" spans="1:58" x14ac:dyDescent="0.2">
      <c r="A776" s="8"/>
      <c r="B776" s="8"/>
      <c r="C776" s="8"/>
      <c r="D776" s="8"/>
      <c r="E776" s="8"/>
      <c r="F776" s="8"/>
      <c r="H776" s="289"/>
      <c r="I776" s="16"/>
      <c r="J776" s="16"/>
      <c r="K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</row>
    <row r="777" spans="1:58" x14ac:dyDescent="0.2">
      <c r="A777" s="8"/>
      <c r="B777" s="8"/>
      <c r="C777" s="8"/>
      <c r="D777" s="8"/>
      <c r="E777" s="8"/>
      <c r="F777" s="8"/>
      <c r="H777" s="289"/>
      <c r="I777" s="16"/>
      <c r="J777" s="16"/>
      <c r="K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</row>
    <row r="778" spans="1:58" x14ac:dyDescent="0.2">
      <c r="A778" s="8"/>
      <c r="B778" s="8"/>
      <c r="C778" s="8"/>
      <c r="D778" s="8"/>
      <c r="E778" s="8"/>
      <c r="F778" s="8"/>
      <c r="H778" s="289"/>
      <c r="I778" s="16"/>
      <c r="J778" s="16"/>
      <c r="K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</row>
    <row r="779" spans="1:58" x14ac:dyDescent="0.2">
      <c r="A779" s="8"/>
      <c r="B779" s="8"/>
      <c r="C779" s="8"/>
      <c r="D779" s="8"/>
      <c r="E779" s="8"/>
      <c r="F779" s="8"/>
      <c r="H779" s="289"/>
      <c r="I779" s="16"/>
      <c r="J779" s="16"/>
      <c r="K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</row>
    <row r="780" spans="1:58" x14ac:dyDescent="0.2">
      <c r="A780" s="8"/>
      <c r="B780" s="8"/>
      <c r="C780" s="8"/>
      <c r="D780" s="8"/>
      <c r="E780" s="8"/>
      <c r="F780" s="8"/>
      <c r="H780" s="289"/>
      <c r="I780" s="16"/>
      <c r="J780" s="16"/>
      <c r="K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</row>
    <row r="781" spans="1:58" x14ac:dyDescent="0.2">
      <c r="A781" s="8"/>
      <c r="B781" s="8"/>
      <c r="C781" s="8"/>
      <c r="D781" s="8"/>
      <c r="E781" s="8"/>
      <c r="F781" s="8"/>
      <c r="H781" s="289"/>
      <c r="I781" s="16"/>
      <c r="J781" s="16"/>
      <c r="K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</row>
    <row r="782" spans="1:58" x14ac:dyDescent="0.2">
      <c r="A782" s="8"/>
      <c r="B782" s="8"/>
      <c r="C782" s="8"/>
      <c r="D782" s="8"/>
      <c r="E782" s="8"/>
      <c r="F782" s="8"/>
      <c r="H782" s="289"/>
      <c r="I782" s="16"/>
      <c r="J782" s="16"/>
      <c r="K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</row>
    <row r="783" spans="1:58" x14ac:dyDescent="0.2">
      <c r="A783" s="8"/>
      <c r="B783" s="8"/>
      <c r="C783" s="8"/>
      <c r="D783" s="8"/>
      <c r="E783" s="8"/>
      <c r="F783" s="8"/>
      <c r="H783" s="289"/>
      <c r="I783" s="16"/>
      <c r="J783" s="16"/>
      <c r="K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</row>
    <row r="784" spans="1:58" x14ac:dyDescent="0.2">
      <c r="A784" s="8"/>
      <c r="B784" s="8"/>
      <c r="C784" s="8"/>
      <c r="D784" s="8"/>
      <c r="E784" s="8"/>
      <c r="F784" s="8"/>
      <c r="H784" s="289"/>
      <c r="I784" s="16"/>
      <c r="J784" s="16"/>
      <c r="K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</row>
    <row r="785" spans="1:58" x14ac:dyDescent="0.2">
      <c r="A785" s="8"/>
      <c r="B785" s="8"/>
      <c r="C785" s="8"/>
      <c r="D785" s="8"/>
      <c r="E785" s="8"/>
      <c r="F785" s="8"/>
      <c r="H785" s="289"/>
      <c r="I785" s="16"/>
      <c r="J785" s="16"/>
      <c r="K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</row>
    <row r="786" spans="1:58" x14ac:dyDescent="0.2">
      <c r="A786" s="8"/>
      <c r="B786" s="8"/>
      <c r="C786" s="8"/>
      <c r="D786" s="8"/>
      <c r="E786" s="8"/>
      <c r="F786" s="8"/>
      <c r="H786" s="289"/>
      <c r="I786" s="16"/>
      <c r="J786" s="16"/>
      <c r="K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</row>
    <row r="787" spans="1:58" x14ac:dyDescent="0.2">
      <c r="A787" s="8"/>
      <c r="B787" s="8"/>
      <c r="C787" s="8"/>
      <c r="D787" s="8"/>
      <c r="E787" s="8"/>
      <c r="F787" s="8"/>
      <c r="H787" s="289"/>
      <c r="I787" s="16"/>
      <c r="J787" s="16"/>
      <c r="K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</row>
    <row r="788" spans="1:58" x14ac:dyDescent="0.2">
      <c r="A788" s="8"/>
      <c r="B788" s="8"/>
      <c r="C788" s="8"/>
      <c r="D788" s="8"/>
      <c r="E788" s="8"/>
      <c r="F788" s="8"/>
      <c r="H788" s="289"/>
      <c r="I788" s="16"/>
      <c r="J788" s="16"/>
      <c r="K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</row>
    <row r="789" spans="1:58" x14ac:dyDescent="0.2">
      <c r="A789" s="8"/>
      <c r="B789" s="8"/>
      <c r="C789" s="8"/>
      <c r="D789" s="8"/>
      <c r="E789" s="8"/>
      <c r="F789" s="8"/>
      <c r="H789" s="289"/>
      <c r="I789" s="16"/>
      <c r="J789" s="16"/>
      <c r="K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</row>
    <row r="790" spans="1:58" x14ac:dyDescent="0.2">
      <c r="A790" s="8"/>
      <c r="B790" s="8"/>
      <c r="C790" s="8"/>
      <c r="D790" s="8"/>
      <c r="E790" s="8"/>
      <c r="F790" s="8"/>
      <c r="H790" s="289"/>
      <c r="I790" s="16"/>
      <c r="J790" s="16"/>
      <c r="K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</row>
    <row r="791" spans="1:58" x14ac:dyDescent="0.2">
      <c r="A791" s="8"/>
      <c r="B791" s="8"/>
      <c r="C791" s="8"/>
      <c r="D791" s="8"/>
      <c r="E791" s="8"/>
      <c r="F791" s="8"/>
      <c r="H791" s="289"/>
      <c r="I791" s="16"/>
      <c r="J791" s="16"/>
      <c r="K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</row>
    <row r="792" spans="1:58" x14ac:dyDescent="0.2">
      <c r="A792" s="8"/>
      <c r="B792" s="8"/>
      <c r="C792" s="8"/>
      <c r="D792" s="8"/>
      <c r="E792" s="8"/>
      <c r="F792" s="8"/>
      <c r="H792" s="289"/>
      <c r="I792" s="16"/>
      <c r="J792" s="16"/>
      <c r="K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</row>
    <row r="793" spans="1:58" x14ac:dyDescent="0.2">
      <c r="A793" s="8"/>
      <c r="B793" s="8"/>
      <c r="C793" s="8"/>
      <c r="D793" s="8"/>
      <c r="E793" s="8"/>
      <c r="F793" s="8"/>
      <c r="H793" s="289"/>
      <c r="I793" s="16"/>
      <c r="J793" s="16"/>
      <c r="K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</row>
    <row r="794" spans="1:58" x14ac:dyDescent="0.2">
      <c r="A794" s="8"/>
      <c r="B794" s="8"/>
      <c r="C794" s="8"/>
      <c r="D794" s="8"/>
      <c r="E794" s="8"/>
      <c r="F794" s="8"/>
      <c r="H794" s="289"/>
      <c r="I794" s="16"/>
      <c r="J794" s="16"/>
      <c r="K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</row>
    <row r="795" spans="1:58" x14ac:dyDescent="0.2">
      <c r="A795" s="8"/>
      <c r="B795" s="8"/>
      <c r="C795" s="8"/>
      <c r="D795" s="8"/>
      <c r="E795" s="8"/>
      <c r="F795" s="8"/>
      <c r="H795" s="289"/>
      <c r="I795" s="16"/>
      <c r="J795" s="16"/>
      <c r="K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</row>
    <row r="796" spans="1:58" x14ac:dyDescent="0.2">
      <c r="A796" s="8"/>
      <c r="B796" s="8"/>
      <c r="C796" s="8"/>
      <c r="D796" s="8"/>
      <c r="E796" s="8"/>
      <c r="F796" s="8"/>
      <c r="H796" s="289"/>
      <c r="I796" s="16"/>
      <c r="J796" s="16"/>
      <c r="K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</row>
    <row r="797" spans="1:58" x14ac:dyDescent="0.2">
      <c r="A797" s="8"/>
      <c r="B797" s="8"/>
      <c r="C797" s="8"/>
      <c r="D797" s="8"/>
      <c r="E797" s="8"/>
      <c r="F797" s="8"/>
      <c r="H797" s="289"/>
      <c r="I797" s="16"/>
      <c r="J797" s="16"/>
      <c r="K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</row>
    <row r="798" spans="1:58" x14ac:dyDescent="0.2">
      <c r="A798" s="8"/>
      <c r="B798" s="8"/>
      <c r="C798" s="8"/>
      <c r="D798" s="8"/>
      <c r="E798" s="8"/>
      <c r="F798" s="8"/>
      <c r="H798" s="289"/>
      <c r="I798" s="16"/>
      <c r="J798" s="16"/>
      <c r="K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</row>
    <row r="799" spans="1:58" x14ac:dyDescent="0.2">
      <c r="A799" s="8"/>
      <c r="B799" s="8"/>
      <c r="C799" s="8"/>
      <c r="D799" s="8"/>
      <c r="E799" s="8"/>
      <c r="F799" s="8"/>
      <c r="H799" s="289"/>
      <c r="I799" s="16"/>
      <c r="J799" s="16"/>
      <c r="K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</row>
    <row r="800" spans="1:58" x14ac:dyDescent="0.2">
      <c r="A800" s="8"/>
      <c r="B800" s="8"/>
      <c r="C800" s="8"/>
      <c r="D800" s="8"/>
      <c r="E800" s="8"/>
      <c r="F800" s="8"/>
      <c r="H800" s="289"/>
      <c r="I800" s="16"/>
      <c r="J800" s="16"/>
      <c r="K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</row>
    <row r="801" spans="1:58" x14ac:dyDescent="0.2">
      <c r="A801" s="8"/>
      <c r="B801" s="8"/>
      <c r="C801" s="8"/>
      <c r="D801" s="8"/>
      <c r="E801" s="8"/>
      <c r="F801" s="8"/>
      <c r="H801" s="289"/>
      <c r="I801" s="16"/>
      <c r="J801" s="16"/>
      <c r="K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</row>
    <row r="802" spans="1:58" x14ac:dyDescent="0.2">
      <c r="A802" s="8"/>
      <c r="B802" s="8"/>
      <c r="C802" s="8"/>
      <c r="D802" s="8"/>
      <c r="E802" s="8"/>
      <c r="F802" s="8"/>
      <c r="H802" s="289"/>
      <c r="I802" s="16"/>
      <c r="J802" s="16"/>
      <c r="K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</row>
    <row r="803" spans="1:58" x14ac:dyDescent="0.2">
      <c r="A803" s="8"/>
      <c r="B803" s="8"/>
      <c r="C803" s="8"/>
      <c r="D803" s="8"/>
      <c r="E803" s="8"/>
      <c r="F803" s="8"/>
      <c r="H803" s="289"/>
      <c r="I803" s="16"/>
      <c r="J803" s="16"/>
      <c r="K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</row>
    <row r="804" spans="1:58" x14ac:dyDescent="0.2">
      <c r="A804" s="8"/>
      <c r="B804" s="8"/>
      <c r="C804" s="8"/>
      <c r="D804" s="8"/>
      <c r="E804" s="8"/>
      <c r="F804" s="8"/>
      <c r="H804" s="289"/>
      <c r="I804" s="16"/>
      <c r="J804" s="16"/>
      <c r="K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</row>
    <row r="805" spans="1:58" x14ac:dyDescent="0.2">
      <c r="A805" s="8"/>
      <c r="B805" s="8"/>
      <c r="C805" s="8"/>
      <c r="D805" s="8"/>
      <c r="E805" s="8"/>
      <c r="F805" s="8"/>
      <c r="H805" s="289"/>
      <c r="I805" s="16"/>
      <c r="J805" s="16"/>
      <c r="K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</row>
    <row r="806" spans="1:58" x14ac:dyDescent="0.2">
      <c r="A806" s="8"/>
      <c r="B806" s="8"/>
      <c r="C806" s="8"/>
      <c r="D806" s="8"/>
      <c r="E806" s="8"/>
      <c r="F806" s="8"/>
      <c r="H806" s="289"/>
      <c r="I806" s="16"/>
      <c r="J806" s="16"/>
      <c r="K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</row>
    <row r="807" spans="1:58" x14ac:dyDescent="0.2">
      <c r="A807" s="8"/>
      <c r="B807" s="8"/>
      <c r="C807" s="8"/>
      <c r="D807" s="8"/>
      <c r="E807" s="8"/>
      <c r="F807" s="8"/>
      <c r="H807" s="289"/>
      <c r="I807" s="16"/>
      <c r="J807" s="16"/>
      <c r="K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</row>
    <row r="808" spans="1:58" x14ac:dyDescent="0.2">
      <c r="A808" s="8"/>
      <c r="B808" s="8"/>
      <c r="C808" s="8"/>
      <c r="D808" s="8"/>
      <c r="E808" s="8"/>
      <c r="F808" s="8"/>
      <c r="H808" s="289"/>
      <c r="I808" s="16"/>
      <c r="J808" s="16"/>
      <c r="K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</row>
    <row r="809" spans="1:58" x14ac:dyDescent="0.2">
      <c r="A809" s="8"/>
      <c r="B809" s="8"/>
      <c r="C809" s="8"/>
      <c r="D809" s="8"/>
      <c r="E809" s="8"/>
      <c r="F809" s="8"/>
      <c r="H809" s="289"/>
      <c r="I809" s="16"/>
      <c r="J809" s="16"/>
      <c r="K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</row>
    <row r="810" spans="1:58" x14ac:dyDescent="0.2">
      <c r="A810" s="8"/>
      <c r="B810" s="8"/>
      <c r="C810" s="8"/>
      <c r="D810" s="8"/>
      <c r="E810" s="8"/>
      <c r="F810" s="8"/>
      <c r="H810" s="289"/>
      <c r="I810" s="16"/>
      <c r="J810" s="16"/>
      <c r="K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</row>
    <row r="811" spans="1:58" x14ac:dyDescent="0.2">
      <c r="A811" s="8"/>
      <c r="B811" s="8"/>
      <c r="C811" s="8"/>
      <c r="D811" s="8"/>
      <c r="E811" s="8"/>
      <c r="F811" s="8"/>
      <c r="H811" s="289"/>
      <c r="I811" s="16"/>
      <c r="J811" s="16"/>
      <c r="K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</row>
    <row r="812" spans="1:58" x14ac:dyDescent="0.2">
      <c r="A812" s="8"/>
      <c r="B812" s="8"/>
      <c r="C812" s="8"/>
      <c r="D812" s="8"/>
      <c r="E812" s="8"/>
      <c r="F812" s="8"/>
      <c r="H812" s="289"/>
      <c r="I812" s="16"/>
      <c r="J812" s="16"/>
      <c r="K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</row>
    <row r="813" spans="1:58" x14ac:dyDescent="0.2">
      <c r="A813" s="8"/>
      <c r="B813" s="8"/>
      <c r="C813" s="8"/>
      <c r="D813" s="8"/>
      <c r="E813" s="8"/>
      <c r="F813" s="8"/>
      <c r="H813" s="289"/>
      <c r="I813" s="16"/>
      <c r="J813" s="16"/>
      <c r="K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</row>
    <row r="814" spans="1:58" x14ac:dyDescent="0.2">
      <c r="A814" s="8"/>
      <c r="B814" s="8"/>
      <c r="C814" s="8"/>
      <c r="D814" s="8"/>
      <c r="E814" s="8"/>
      <c r="F814" s="8"/>
      <c r="H814" s="289"/>
      <c r="I814" s="16"/>
      <c r="J814" s="16"/>
      <c r="K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</row>
    <row r="815" spans="1:58" x14ac:dyDescent="0.2">
      <c r="A815" s="8"/>
      <c r="B815" s="8"/>
      <c r="C815" s="8"/>
      <c r="D815" s="8"/>
      <c r="E815" s="8"/>
      <c r="F815" s="8"/>
      <c r="H815" s="289"/>
      <c r="I815" s="16"/>
      <c r="J815" s="16"/>
      <c r="K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</row>
    <row r="816" spans="1:58" x14ac:dyDescent="0.2">
      <c r="A816" s="8"/>
      <c r="B816" s="8"/>
      <c r="C816" s="8"/>
      <c r="D816" s="8"/>
      <c r="E816" s="8"/>
      <c r="F816" s="8"/>
      <c r="H816" s="289"/>
      <c r="I816" s="16"/>
      <c r="J816" s="16"/>
      <c r="K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</row>
    <row r="817" spans="1:58" x14ac:dyDescent="0.2">
      <c r="A817" s="8"/>
      <c r="B817" s="8"/>
      <c r="C817" s="8"/>
      <c r="D817" s="8"/>
      <c r="E817" s="8"/>
      <c r="F817" s="8"/>
      <c r="H817" s="289"/>
      <c r="I817" s="16"/>
      <c r="J817" s="16"/>
      <c r="K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</row>
    <row r="818" spans="1:58" x14ac:dyDescent="0.2">
      <c r="A818" s="8"/>
      <c r="B818" s="8"/>
      <c r="C818" s="8"/>
      <c r="D818" s="8"/>
      <c r="E818" s="8"/>
      <c r="F818" s="8"/>
      <c r="H818" s="289"/>
      <c r="I818" s="16"/>
      <c r="J818" s="16"/>
      <c r="K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</row>
    <row r="819" spans="1:58" x14ac:dyDescent="0.2">
      <c r="A819" s="8"/>
      <c r="B819" s="8"/>
      <c r="C819" s="8"/>
      <c r="D819" s="8"/>
      <c r="E819" s="8"/>
      <c r="F819" s="8"/>
      <c r="H819" s="289"/>
      <c r="I819" s="16"/>
      <c r="J819" s="16"/>
      <c r="K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</row>
    <row r="820" spans="1:58" x14ac:dyDescent="0.2">
      <c r="A820" s="8"/>
      <c r="B820" s="8"/>
      <c r="C820" s="8"/>
      <c r="D820" s="8"/>
      <c r="E820" s="8"/>
      <c r="F820" s="8"/>
      <c r="H820" s="289"/>
      <c r="I820" s="16"/>
      <c r="J820" s="16"/>
      <c r="K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</row>
    <row r="821" spans="1:58" x14ac:dyDescent="0.2">
      <c r="A821" s="8"/>
      <c r="B821" s="8"/>
      <c r="C821" s="8"/>
      <c r="D821" s="8"/>
      <c r="E821" s="8"/>
      <c r="F821" s="8"/>
      <c r="H821" s="289"/>
      <c r="I821" s="16"/>
      <c r="J821" s="16"/>
      <c r="K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</row>
    <row r="822" spans="1:58" x14ac:dyDescent="0.2">
      <c r="A822" s="8"/>
      <c r="B822" s="8"/>
      <c r="C822" s="8"/>
      <c r="D822" s="8"/>
      <c r="E822" s="8"/>
      <c r="F822" s="8"/>
      <c r="H822" s="289"/>
      <c r="I822" s="16"/>
      <c r="J822" s="16"/>
      <c r="K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</row>
    <row r="823" spans="1:58" x14ac:dyDescent="0.2">
      <c r="A823" s="8"/>
      <c r="B823" s="8"/>
      <c r="C823" s="8"/>
      <c r="D823" s="8"/>
      <c r="E823" s="8"/>
      <c r="F823" s="8"/>
      <c r="H823" s="289"/>
      <c r="I823" s="16"/>
      <c r="J823" s="16"/>
      <c r="K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</row>
    <row r="824" spans="1:58" x14ac:dyDescent="0.2">
      <c r="A824" s="8"/>
      <c r="B824" s="8"/>
      <c r="C824" s="8"/>
      <c r="D824" s="8"/>
      <c r="E824" s="8"/>
      <c r="F824" s="8"/>
      <c r="H824" s="289"/>
      <c r="I824" s="16"/>
      <c r="J824" s="16"/>
      <c r="K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</row>
    <row r="825" spans="1:58" x14ac:dyDescent="0.2">
      <c r="A825" s="8"/>
      <c r="B825" s="8"/>
      <c r="C825" s="8"/>
      <c r="D825" s="8"/>
      <c r="E825" s="8"/>
      <c r="F825" s="8"/>
      <c r="H825" s="289"/>
      <c r="I825" s="16"/>
      <c r="J825" s="16"/>
      <c r="K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</row>
    <row r="826" spans="1:58" x14ac:dyDescent="0.2">
      <c r="A826" s="8"/>
      <c r="B826" s="8"/>
      <c r="C826" s="8"/>
      <c r="D826" s="8"/>
      <c r="E826" s="8"/>
      <c r="F826" s="8"/>
      <c r="H826" s="289"/>
      <c r="I826" s="16"/>
      <c r="J826" s="16"/>
      <c r="K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</row>
    <row r="827" spans="1:58" x14ac:dyDescent="0.2">
      <c r="A827" s="8"/>
      <c r="B827" s="8"/>
      <c r="C827" s="8"/>
      <c r="D827" s="8"/>
      <c r="E827" s="8"/>
      <c r="F827" s="8"/>
      <c r="H827" s="289"/>
      <c r="I827" s="16"/>
      <c r="J827" s="16"/>
      <c r="K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</row>
    <row r="828" spans="1:58" x14ac:dyDescent="0.2">
      <c r="A828" s="8"/>
      <c r="B828" s="8"/>
      <c r="C828" s="8"/>
      <c r="D828" s="8"/>
      <c r="E828" s="8"/>
      <c r="F828" s="8"/>
      <c r="H828" s="289"/>
      <c r="I828" s="16"/>
      <c r="J828" s="16"/>
      <c r="K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</row>
    <row r="829" spans="1:58" x14ac:dyDescent="0.2">
      <c r="A829" s="8"/>
      <c r="B829" s="8"/>
      <c r="C829" s="8"/>
      <c r="D829" s="8"/>
      <c r="E829" s="8"/>
      <c r="F829" s="8"/>
      <c r="H829" s="289"/>
      <c r="I829" s="16"/>
      <c r="J829" s="16"/>
      <c r="K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</row>
    <row r="830" spans="1:58" x14ac:dyDescent="0.2">
      <c r="A830" s="8"/>
      <c r="B830" s="8"/>
      <c r="C830" s="8"/>
      <c r="D830" s="8"/>
      <c r="E830" s="8"/>
      <c r="F830" s="8"/>
      <c r="H830" s="289"/>
      <c r="I830" s="16"/>
      <c r="J830" s="16"/>
      <c r="K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</row>
    <row r="831" spans="1:58" x14ac:dyDescent="0.2">
      <c r="A831" s="8"/>
      <c r="B831" s="8"/>
      <c r="C831" s="8"/>
      <c r="D831" s="8"/>
      <c r="E831" s="8"/>
      <c r="F831" s="8"/>
      <c r="H831" s="289"/>
      <c r="I831" s="16"/>
      <c r="J831" s="16"/>
      <c r="K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</row>
    <row r="832" spans="1:58" x14ac:dyDescent="0.2">
      <c r="A832" s="8"/>
      <c r="B832" s="8"/>
      <c r="C832" s="8"/>
      <c r="D832" s="8"/>
      <c r="E832" s="8"/>
      <c r="F832" s="8"/>
      <c r="H832" s="289"/>
      <c r="I832" s="16"/>
      <c r="J832" s="16"/>
      <c r="K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</row>
    <row r="833" spans="1:58" x14ac:dyDescent="0.2">
      <c r="A833" s="8"/>
      <c r="B833" s="8"/>
      <c r="C833" s="8"/>
      <c r="D833" s="8"/>
      <c r="E833" s="8"/>
      <c r="F833" s="8"/>
      <c r="H833" s="289"/>
      <c r="I833" s="16"/>
      <c r="J833" s="16"/>
      <c r="K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</row>
    <row r="834" spans="1:58" x14ac:dyDescent="0.2">
      <c r="A834" s="8"/>
      <c r="B834" s="8"/>
      <c r="C834" s="8"/>
      <c r="D834" s="8"/>
      <c r="E834" s="8"/>
      <c r="F834" s="8"/>
      <c r="H834" s="289"/>
      <c r="I834" s="16"/>
      <c r="J834" s="16"/>
      <c r="K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</row>
    <row r="835" spans="1:58" x14ac:dyDescent="0.2">
      <c r="A835" s="8"/>
      <c r="B835" s="8"/>
      <c r="C835" s="8"/>
      <c r="D835" s="8"/>
      <c r="E835" s="8"/>
      <c r="F835" s="8"/>
      <c r="H835" s="289"/>
      <c r="I835" s="16"/>
      <c r="J835" s="16"/>
      <c r="K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</row>
    <row r="836" spans="1:58" x14ac:dyDescent="0.2">
      <c r="A836" s="8"/>
      <c r="B836" s="8"/>
      <c r="C836" s="8"/>
      <c r="D836" s="8"/>
      <c r="E836" s="8"/>
      <c r="F836" s="8"/>
      <c r="H836" s="289"/>
      <c r="I836" s="16"/>
      <c r="J836" s="16"/>
      <c r="K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</row>
    <row r="837" spans="1:58" x14ac:dyDescent="0.2">
      <c r="A837" s="8"/>
      <c r="B837" s="8"/>
      <c r="C837" s="8"/>
      <c r="D837" s="8"/>
      <c r="E837" s="8"/>
      <c r="F837" s="8"/>
      <c r="H837" s="289"/>
      <c r="I837" s="16"/>
      <c r="J837" s="16"/>
      <c r="K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</row>
    <row r="838" spans="1:58" x14ac:dyDescent="0.2">
      <c r="A838" s="8"/>
      <c r="B838" s="8"/>
      <c r="C838" s="8"/>
      <c r="D838" s="8"/>
      <c r="E838" s="8"/>
      <c r="F838" s="8"/>
      <c r="H838" s="289"/>
      <c r="I838" s="16"/>
      <c r="J838" s="16"/>
      <c r="K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</row>
    <row r="839" spans="1:58" x14ac:dyDescent="0.2">
      <c r="A839" s="8"/>
      <c r="B839" s="8"/>
      <c r="C839" s="8"/>
      <c r="D839" s="8"/>
      <c r="E839" s="8"/>
      <c r="F839" s="8"/>
      <c r="H839" s="289"/>
      <c r="I839" s="16"/>
      <c r="J839" s="16"/>
      <c r="K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</row>
    <row r="840" spans="1:58" x14ac:dyDescent="0.2">
      <c r="A840" s="8"/>
      <c r="B840" s="8"/>
      <c r="C840" s="8"/>
      <c r="D840" s="8"/>
      <c r="E840" s="8"/>
      <c r="F840" s="8"/>
      <c r="H840" s="289"/>
      <c r="I840" s="16"/>
      <c r="J840" s="16"/>
      <c r="K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</row>
    <row r="841" spans="1:58" x14ac:dyDescent="0.2">
      <c r="A841" s="8"/>
      <c r="B841" s="8"/>
      <c r="C841" s="8"/>
      <c r="D841" s="8"/>
      <c r="E841" s="8"/>
      <c r="F841" s="8"/>
      <c r="H841" s="289"/>
      <c r="I841" s="16"/>
      <c r="J841" s="16"/>
      <c r="K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</row>
    <row r="842" spans="1:58" x14ac:dyDescent="0.2">
      <c r="A842" s="8"/>
      <c r="B842" s="8"/>
      <c r="C842" s="8"/>
      <c r="D842" s="8"/>
      <c r="E842" s="8"/>
      <c r="F842" s="8"/>
      <c r="H842" s="289"/>
      <c r="I842" s="16"/>
      <c r="J842" s="16"/>
      <c r="K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</row>
    <row r="843" spans="1:58" x14ac:dyDescent="0.2">
      <c r="A843" s="8"/>
      <c r="B843" s="8"/>
      <c r="C843" s="8"/>
      <c r="D843" s="8"/>
      <c r="E843" s="8"/>
      <c r="F843" s="8"/>
      <c r="H843" s="289"/>
      <c r="I843" s="16"/>
      <c r="J843" s="16"/>
      <c r="K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</row>
    <row r="844" spans="1:58" x14ac:dyDescent="0.2">
      <c r="A844" s="8"/>
      <c r="B844" s="8"/>
      <c r="C844" s="8"/>
      <c r="D844" s="8"/>
      <c r="E844" s="8"/>
      <c r="F844" s="8"/>
      <c r="H844" s="289"/>
      <c r="I844" s="16"/>
      <c r="J844" s="16"/>
      <c r="K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</row>
    <row r="845" spans="1:58" x14ac:dyDescent="0.2">
      <c r="A845" s="8"/>
      <c r="B845" s="8"/>
      <c r="C845" s="8"/>
      <c r="D845" s="8"/>
      <c r="E845" s="8"/>
      <c r="F845" s="8"/>
      <c r="H845" s="289"/>
      <c r="I845" s="16"/>
      <c r="J845" s="16"/>
      <c r="K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</row>
    <row r="846" spans="1:58" x14ac:dyDescent="0.2">
      <c r="A846" s="8"/>
      <c r="B846" s="8"/>
      <c r="C846" s="8"/>
      <c r="D846" s="8"/>
      <c r="E846" s="8"/>
      <c r="F846" s="8"/>
      <c r="H846" s="289"/>
      <c r="I846" s="16"/>
      <c r="J846" s="16"/>
      <c r="K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</row>
    <row r="847" spans="1:58" x14ac:dyDescent="0.2">
      <c r="A847" s="8"/>
      <c r="B847" s="8"/>
      <c r="C847" s="8"/>
      <c r="D847" s="8"/>
      <c r="E847" s="8"/>
      <c r="F847" s="8"/>
      <c r="H847" s="289"/>
      <c r="I847" s="16"/>
      <c r="J847" s="16"/>
      <c r="K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</row>
    <row r="848" spans="1:58" x14ac:dyDescent="0.2">
      <c r="A848" s="8"/>
      <c r="B848" s="8"/>
      <c r="C848" s="8"/>
      <c r="D848" s="8"/>
      <c r="E848" s="8"/>
      <c r="F848" s="8"/>
      <c r="H848" s="289"/>
      <c r="I848" s="16"/>
      <c r="J848" s="16"/>
      <c r="K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</row>
    <row r="849" spans="1:58" x14ac:dyDescent="0.2">
      <c r="A849" s="8"/>
      <c r="B849" s="8"/>
      <c r="C849" s="8"/>
      <c r="D849" s="8"/>
      <c r="E849" s="8"/>
      <c r="F849" s="8"/>
      <c r="H849" s="289"/>
      <c r="I849" s="16"/>
      <c r="J849" s="16"/>
      <c r="K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</row>
    <row r="850" spans="1:58" x14ac:dyDescent="0.2">
      <c r="A850" s="8"/>
      <c r="B850" s="8"/>
      <c r="C850" s="8"/>
      <c r="D850" s="8"/>
      <c r="E850" s="8"/>
      <c r="F850" s="8"/>
      <c r="H850" s="289"/>
      <c r="I850" s="16"/>
      <c r="J850" s="16"/>
      <c r="K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</row>
    <row r="851" spans="1:58" x14ac:dyDescent="0.2">
      <c r="A851" s="8"/>
      <c r="B851" s="8"/>
      <c r="C851" s="8"/>
      <c r="D851" s="8"/>
      <c r="E851" s="8"/>
      <c r="F851" s="8"/>
      <c r="H851" s="289"/>
      <c r="I851" s="16"/>
      <c r="J851" s="16"/>
      <c r="K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</row>
    <row r="852" spans="1:58" x14ac:dyDescent="0.2">
      <c r="A852" s="8"/>
      <c r="B852" s="8"/>
      <c r="C852" s="8"/>
      <c r="D852" s="8"/>
      <c r="E852" s="8"/>
      <c r="F852" s="8"/>
      <c r="H852" s="289"/>
      <c r="I852" s="16"/>
      <c r="J852" s="16"/>
      <c r="K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</row>
    <row r="853" spans="1:58" x14ac:dyDescent="0.2">
      <c r="A853" s="8"/>
      <c r="B853" s="8"/>
      <c r="C853" s="8"/>
      <c r="D853" s="8"/>
      <c r="E853" s="8"/>
      <c r="F853" s="8"/>
      <c r="H853" s="289"/>
      <c r="I853" s="16"/>
      <c r="J853" s="16"/>
      <c r="K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</row>
    <row r="854" spans="1:58" x14ac:dyDescent="0.2">
      <c r="A854" s="8"/>
      <c r="B854" s="8"/>
      <c r="C854" s="8"/>
      <c r="D854" s="8"/>
      <c r="E854" s="8"/>
      <c r="F854" s="8"/>
      <c r="H854" s="289"/>
      <c r="I854" s="16"/>
      <c r="J854" s="16"/>
      <c r="K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</row>
    <row r="855" spans="1:58" x14ac:dyDescent="0.2">
      <c r="A855" s="8"/>
      <c r="B855" s="8"/>
      <c r="C855" s="8"/>
      <c r="D855" s="8"/>
      <c r="E855" s="8"/>
      <c r="F855" s="8"/>
      <c r="H855" s="289"/>
      <c r="I855" s="16"/>
      <c r="J855" s="16"/>
      <c r="K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</row>
    <row r="856" spans="1:58" x14ac:dyDescent="0.2">
      <c r="A856" s="8"/>
      <c r="B856" s="8"/>
      <c r="C856" s="8"/>
      <c r="D856" s="8"/>
      <c r="E856" s="8"/>
      <c r="F856" s="8"/>
      <c r="H856" s="289"/>
      <c r="I856" s="16"/>
      <c r="J856" s="16"/>
      <c r="K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</row>
    <row r="857" spans="1:58" x14ac:dyDescent="0.2">
      <c r="A857" s="8"/>
      <c r="B857" s="8"/>
      <c r="C857" s="8"/>
      <c r="D857" s="8"/>
      <c r="E857" s="8"/>
      <c r="F857" s="8"/>
      <c r="H857" s="289"/>
      <c r="I857" s="16"/>
      <c r="J857" s="16"/>
      <c r="K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</row>
    <row r="858" spans="1:58" x14ac:dyDescent="0.2">
      <c r="A858" s="8"/>
      <c r="B858" s="8"/>
      <c r="C858" s="8"/>
      <c r="D858" s="8"/>
      <c r="E858" s="8"/>
      <c r="F858" s="8"/>
      <c r="H858" s="289"/>
      <c r="I858" s="16"/>
      <c r="J858" s="16"/>
      <c r="K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</row>
    <row r="859" spans="1:58" x14ac:dyDescent="0.2">
      <c r="A859" s="8"/>
      <c r="B859" s="8"/>
      <c r="C859" s="8"/>
      <c r="D859" s="8"/>
      <c r="E859" s="8"/>
      <c r="F859" s="8"/>
      <c r="H859" s="289"/>
      <c r="I859" s="16"/>
      <c r="J859" s="16"/>
      <c r="K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</row>
    <row r="860" spans="1:58" x14ac:dyDescent="0.2">
      <c r="A860" s="8"/>
      <c r="B860" s="8"/>
      <c r="C860" s="8"/>
      <c r="D860" s="8"/>
      <c r="E860" s="8"/>
      <c r="F860" s="8"/>
      <c r="H860" s="289"/>
      <c r="I860" s="16"/>
      <c r="J860" s="16"/>
      <c r="K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</row>
    <row r="861" spans="1:58" x14ac:dyDescent="0.2">
      <c r="A861" s="8"/>
      <c r="B861" s="8"/>
      <c r="C861" s="8"/>
      <c r="D861" s="8"/>
      <c r="E861" s="8"/>
      <c r="F861" s="8"/>
      <c r="H861" s="289"/>
      <c r="I861" s="16"/>
      <c r="J861" s="16"/>
      <c r="K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</row>
    <row r="862" spans="1:58" x14ac:dyDescent="0.2">
      <c r="A862" s="8"/>
      <c r="B862" s="8"/>
      <c r="C862" s="8"/>
      <c r="D862" s="8"/>
      <c r="E862" s="8"/>
      <c r="F862" s="8"/>
      <c r="H862" s="289"/>
      <c r="I862" s="16"/>
      <c r="J862" s="16"/>
      <c r="K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</row>
    <row r="863" spans="1:58" x14ac:dyDescent="0.2">
      <c r="A863" s="8"/>
      <c r="B863" s="8"/>
      <c r="C863" s="8"/>
      <c r="D863" s="8"/>
      <c r="E863" s="8"/>
      <c r="F863" s="8"/>
      <c r="H863" s="289"/>
      <c r="I863" s="16"/>
      <c r="J863" s="16"/>
      <c r="K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</row>
    <row r="864" spans="1:58" x14ac:dyDescent="0.2">
      <c r="A864" s="8"/>
      <c r="B864" s="8"/>
      <c r="C864" s="8"/>
      <c r="D864" s="8"/>
      <c r="E864" s="8"/>
      <c r="F864" s="8"/>
      <c r="H864" s="289"/>
      <c r="I864" s="16"/>
      <c r="J864" s="16"/>
      <c r="K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</row>
    <row r="865" spans="1:58" x14ac:dyDescent="0.2">
      <c r="A865" s="8"/>
      <c r="B865" s="8"/>
      <c r="C865" s="8"/>
      <c r="D865" s="8"/>
      <c r="E865" s="8"/>
      <c r="F865" s="8"/>
      <c r="H865" s="289"/>
      <c r="I865" s="16"/>
      <c r="J865" s="16"/>
      <c r="K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</row>
    <row r="866" spans="1:58" x14ac:dyDescent="0.2">
      <c r="A866" s="8"/>
      <c r="B866" s="8"/>
      <c r="C866" s="8"/>
      <c r="D866" s="8"/>
      <c r="E866" s="8"/>
      <c r="F866" s="8"/>
      <c r="H866" s="289"/>
      <c r="I866" s="16"/>
      <c r="J866" s="16"/>
      <c r="K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</row>
    <row r="867" spans="1:58" x14ac:dyDescent="0.2">
      <c r="A867" s="8"/>
      <c r="B867" s="8"/>
      <c r="C867" s="8"/>
      <c r="D867" s="8"/>
      <c r="E867" s="8"/>
      <c r="F867" s="8"/>
      <c r="H867" s="289"/>
      <c r="I867" s="16"/>
      <c r="J867" s="16"/>
      <c r="K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</row>
    <row r="868" spans="1:58" x14ac:dyDescent="0.2">
      <c r="A868" s="8"/>
      <c r="B868" s="8"/>
      <c r="C868" s="8"/>
      <c r="D868" s="8"/>
      <c r="E868" s="8"/>
      <c r="F868" s="8"/>
      <c r="H868" s="289"/>
      <c r="I868" s="16"/>
      <c r="J868" s="16"/>
      <c r="K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</row>
    <row r="869" spans="1:58" x14ac:dyDescent="0.2">
      <c r="A869" s="8"/>
      <c r="B869" s="8"/>
      <c r="C869" s="8"/>
      <c r="D869" s="8"/>
      <c r="E869" s="8"/>
      <c r="F869" s="8"/>
      <c r="H869" s="289"/>
      <c r="I869" s="16"/>
      <c r="J869" s="16"/>
      <c r="K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</row>
    <row r="870" spans="1:58" x14ac:dyDescent="0.2">
      <c r="A870" s="8"/>
      <c r="B870" s="8"/>
      <c r="C870" s="8"/>
      <c r="D870" s="8"/>
      <c r="E870" s="8"/>
      <c r="F870" s="8"/>
      <c r="H870" s="289"/>
      <c r="I870" s="16"/>
      <c r="J870" s="16"/>
      <c r="K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</row>
    <row r="871" spans="1:58" x14ac:dyDescent="0.2">
      <c r="A871" s="8"/>
      <c r="B871" s="8"/>
      <c r="C871" s="8"/>
      <c r="D871" s="8"/>
      <c r="E871" s="8"/>
      <c r="F871" s="8"/>
      <c r="H871" s="289"/>
      <c r="I871" s="16"/>
      <c r="J871" s="16"/>
      <c r="K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</row>
    <row r="872" spans="1:58" x14ac:dyDescent="0.2">
      <c r="A872" s="8"/>
      <c r="B872" s="8"/>
      <c r="C872" s="8"/>
      <c r="D872" s="8"/>
      <c r="E872" s="8"/>
      <c r="F872" s="8"/>
      <c r="H872" s="289"/>
      <c r="I872" s="16"/>
      <c r="J872" s="16"/>
      <c r="K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</row>
    <row r="873" spans="1:58" x14ac:dyDescent="0.2">
      <c r="A873" s="8"/>
      <c r="B873" s="8"/>
      <c r="C873" s="8"/>
      <c r="D873" s="8"/>
      <c r="E873" s="8"/>
      <c r="F873" s="8"/>
      <c r="H873" s="289"/>
      <c r="I873" s="16"/>
      <c r="J873" s="16"/>
      <c r="K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</row>
    <row r="874" spans="1:58" x14ac:dyDescent="0.2">
      <c r="A874" s="8"/>
      <c r="B874" s="8"/>
      <c r="C874" s="8"/>
      <c r="D874" s="8"/>
      <c r="E874" s="8"/>
      <c r="F874" s="8"/>
      <c r="H874" s="289"/>
      <c r="I874" s="16"/>
      <c r="J874" s="16"/>
      <c r="K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</row>
    <row r="875" spans="1:58" x14ac:dyDescent="0.2">
      <c r="A875" s="8"/>
      <c r="B875" s="8"/>
      <c r="C875" s="8"/>
      <c r="D875" s="8"/>
      <c r="E875" s="8"/>
      <c r="F875" s="8"/>
      <c r="H875" s="289"/>
      <c r="I875" s="16"/>
      <c r="J875" s="16"/>
      <c r="K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</row>
    <row r="876" spans="1:58" x14ac:dyDescent="0.2">
      <c r="A876" s="8"/>
      <c r="B876" s="8"/>
      <c r="C876" s="8"/>
      <c r="D876" s="8"/>
      <c r="E876" s="8"/>
      <c r="F876" s="8"/>
      <c r="H876" s="289"/>
      <c r="I876" s="16"/>
      <c r="J876" s="16"/>
      <c r="K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</row>
    <row r="877" spans="1:58" x14ac:dyDescent="0.2">
      <c r="A877" s="8"/>
      <c r="B877" s="8"/>
      <c r="C877" s="8"/>
      <c r="D877" s="8"/>
      <c r="E877" s="8"/>
      <c r="F877" s="8"/>
      <c r="H877" s="289"/>
      <c r="I877" s="16"/>
      <c r="J877" s="16"/>
      <c r="K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</row>
    <row r="878" spans="1:58" x14ac:dyDescent="0.2">
      <c r="A878" s="8"/>
      <c r="B878" s="8"/>
      <c r="C878" s="8"/>
      <c r="D878" s="8"/>
      <c r="E878" s="8"/>
      <c r="F878" s="8"/>
      <c r="H878" s="289"/>
      <c r="I878" s="16"/>
      <c r="J878" s="16"/>
      <c r="K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</row>
    <row r="879" spans="1:58" x14ac:dyDescent="0.2">
      <c r="A879" s="8"/>
      <c r="B879" s="8"/>
      <c r="C879" s="8"/>
      <c r="D879" s="8"/>
      <c r="E879" s="8"/>
      <c r="F879" s="8"/>
      <c r="H879" s="289"/>
      <c r="I879" s="16"/>
      <c r="J879" s="16"/>
      <c r="K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</row>
    <row r="880" spans="1:58" x14ac:dyDescent="0.2">
      <c r="A880" s="8"/>
      <c r="B880" s="8"/>
      <c r="C880" s="8"/>
      <c r="D880" s="8"/>
      <c r="E880" s="8"/>
      <c r="F880" s="8"/>
      <c r="H880" s="289"/>
      <c r="I880" s="16"/>
      <c r="J880" s="16"/>
      <c r="K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</row>
    <row r="881" spans="1:58" x14ac:dyDescent="0.2">
      <c r="A881" s="8"/>
      <c r="B881" s="8"/>
      <c r="C881" s="8"/>
      <c r="D881" s="8"/>
      <c r="E881" s="8"/>
      <c r="F881" s="8"/>
      <c r="H881" s="289"/>
      <c r="I881" s="16"/>
      <c r="J881" s="16"/>
      <c r="K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</row>
    <row r="882" spans="1:58" x14ac:dyDescent="0.2">
      <c r="A882" s="8"/>
      <c r="B882" s="8"/>
      <c r="C882" s="8"/>
      <c r="D882" s="8"/>
      <c r="E882" s="8"/>
      <c r="F882" s="8"/>
      <c r="H882" s="289"/>
      <c r="I882" s="16"/>
      <c r="J882" s="16"/>
      <c r="K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</row>
    <row r="883" spans="1:58" x14ac:dyDescent="0.2">
      <c r="A883" s="8"/>
      <c r="B883" s="8"/>
      <c r="C883" s="8"/>
      <c r="D883" s="8"/>
      <c r="E883" s="8"/>
      <c r="F883" s="8"/>
      <c r="H883" s="289"/>
      <c r="I883" s="16"/>
      <c r="J883" s="16"/>
      <c r="K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</row>
    <row r="884" spans="1:58" x14ac:dyDescent="0.2">
      <c r="A884" s="8"/>
      <c r="B884" s="8"/>
      <c r="C884" s="8"/>
      <c r="D884" s="8"/>
      <c r="E884" s="8"/>
      <c r="F884" s="8"/>
      <c r="H884" s="289"/>
      <c r="I884" s="16"/>
      <c r="J884" s="16"/>
      <c r="K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</row>
    <row r="885" spans="1:58" x14ac:dyDescent="0.2">
      <c r="A885" s="8"/>
      <c r="B885" s="8"/>
      <c r="C885" s="8"/>
      <c r="D885" s="8"/>
      <c r="E885" s="8"/>
      <c r="F885" s="8"/>
      <c r="H885" s="289"/>
      <c r="I885" s="16"/>
      <c r="J885" s="16"/>
      <c r="K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</row>
    <row r="886" spans="1:58" x14ac:dyDescent="0.2">
      <c r="A886" s="8"/>
      <c r="B886" s="8"/>
      <c r="C886" s="8"/>
      <c r="D886" s="8"/>
      <c r="E886" s="8"/>
      <c r="F886" s="8"/>
      <c r="H886" s="289"/>
      <c r="I886" s="16"/>
      <c r="J886" s="16"/>
      <c r="K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</row>
    <row r="887" spans="1:58" x14ac:dyDescent="0.2">
      <c r="A887" s="8"/>
      <c r="B887" s="8"/>
      <c r="C887" s="8"/>
      <c r="D887" s="8"/>
      <c r="E887" s="8"/>
      <c r="F887" s="8"/>
      <c r="H887" s="289"/>
      <c r="I887" s="16"/>
      <c r="J887" s="16"/>
      <c r="K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</row>
    <row r="888" spans="1:58" x14ac:dyDescent="0.2">
      <c r="A888" s="8"/>
      <c r="B888" s="8"/>
      <c r="C888" s="8"/>
      <c r="D888" s="8"/>
      <c r="E888" s="8"/>
      <c r="F888" s="8"/>
      <c r="H888" s="289"/>
      <c r="I888" s="16"/>
      <c r="J888" s="16"/>
      <c r="K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</row>
    <row r="889" spans="1:58" x14ac:dyDescent="0.2">
      <c r="A889" s="8"/>
      <c r="B889" s="8"/>
      <c r="C889" s="8"/>
      <c r="D889" s="8"/>
      <c r="E889" s="8"/>
      <c r="F889" s="8"/>
      <c r="H889" s="289"/>
      <c r="I889" s="16"/>
      <c r="J889" s="16"/>
      <c r="K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</row>
    <row r="890" spans="1:58" x14ac:dyDescent="0.2">
      <c r="A890" s="8"/>
      <c r="B890" s="8"/>
      <c r="C890" s="8"/>
      <c r="D890" s="8"/>
      <c r="E890" s="8"/>
      <c r="F890" s="8"/>
      <c r="H890" s="289"/>
      <c r="I890" s="16"/>
      <c r="J890" s="16"/>
      <c r="K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</row>
    <row r="891" spans="1:58" x14ac:dyDescent="0.2">
      <c r="A891" s="8"/>
      <c r="B891" s="8"/>
      <c r="C891" s="8"/>
      <c r="D891" s="8"/>
      <c r="E891" s="8"/>
      <c r="F891" s="8"/>
      <c r="H891" s="289"/>
      <c r="I891" s="16"/>
      <c r="J891" s="16"/>
      <c r="K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</row>
    <row r="892" spans="1:58" x14ac:dyDescent="0.2">
      <c r="A892" s="8"/>
      <c r="B892" s="8"/>
      <c r="C892" s="8"/>
      <c r="D892" s="8"/>
      <c r="E892" s="8"/>
      <c r="F892" s="8"/>
      <c r="H892" s="289"/>
      <c r="I892" s="16"/>
      <c r="J892" s="16"/>
      <c r="K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</row>
    <row r="893" spans="1:58" x14ac:dyDescent="0.2">
      <c r="A893" s="8"/>
      <c r="B893" s="8"/>
      <c r="C893" s="8"/>
      <c r="D893" s="8"/>
      <c r="E893" s="8"/>
      <c r="F893" s="8"/>
      <c r="H893" s="289"/>
      <c r="I893" s="16"/>
      <c r="J893" s="16"/>
      <c r="K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</row>
    <row r="894" spans="1:58" x14ac:dyDescent="0.2">
      <c r="A894" s="8"/>
      <c r="B894" s="8"/>
      <c r="C894" s="8"/>
      <c r="D894" s="8"/>
      <c r="E894" s="8"/>
      <c r="F894" s="8"/>
      <c r="H894" s="289"/>
      <c r="I894" s="16"/>
      <c r="J894" s="16"/>
      <c r="K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</row>
    <row r="895" spans="1:58" x14ac:dyDescent="0.2">
      <c r="A895" s="8"/>
      <c r="B895" s="8"/>
      <c r="C895" s="8"/>
      <c r="D895" s="8"/>
      <c r="E895" s="8"/>
      <c r="F895" s="8"/>
      <c r="H895" s="289"/>
      <c r="I895" s="16"/>
      <c r="J895" s="16"/>
      <c r="K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</row>
    <row r="896" spans="1:58" x14ac:dyDescent="0.2">
      <c r="A896" s="8"/>
      <c r="B896" s="8"/>
      <c r="C896" s="8"/>
      <c r="D896" s="8"/>
      <c r="E896" s="8"/>
      <c r="F896" s="8"/>
      <c r="H896" s="289"/>
      <c r="I896" s="16"/>
      <c r="J896" s="16"/>
      <c r="K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</row>
    <row r="897" spans="1:58" x14ac:dyDescent="0.2">
      <c r="A897" s="8"/>
      <c r="B897" s="8"/>
      <c r="C897" s="8"/>
      <c r="D897" s="8"/>
      <c r="E897" s="8"/>
      <c r="F897" s="8"/>
      <c r="H897" s="289"/>
      <c r="I897" s="16"/>
      <c r="J897" s="16"/>
      <c r="K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</row>
    <row r="898" spans="1:58" x14ac:dyDescent="0.2">
      <c r="A898" s="8"/>
      <c r="B898" s="8"/>
      <c r="C898" s="8"/>
      <c r="D898" s="8"/>
      <c r="E898" s="8"/>
      <c r="F898" s="8"/>
      <c r="H898" s="289"/>
      <c r="I898" s="16"/>
      <c r="J898" s="16"/>
      <c r="K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</row>
    <row r="899" spans="1:58" x14ac:dyDescent="0.2">
      <c r="A899" s="8"/>
      <c r="B899" s="8"/>
      <c r="C899" s="8"/>
      <c r="D899" s="8"/>
      <c r="E899" s="8"/>
      <c r="F899" s="8"/>
      <c r="H899" s="289"/>
      <c r="I899" s="16"/>
      <c r="J899" s="16"/>
      <c r="K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</row>
    <row r="900" spans="1:58" x14ac:dyDescent="0.2">
      <c r="A900" s="8"/>
      <c r="B900" s="8"/>
      <c r="C900" s="8"/>
      <c r="D900" s="8"/>
      <c r="E900" s="8"/>
      <c r="F900" s="8"/>
      <c r="H900" s="289"/>
      <c r="I900" s="16"/>
      <c r="J900" s="16"/>
      <c r="K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</row>
    <row r="901" spans="1:58" x14ac:dyDescent="0.2">
      <c r="A901" s="8"/>
      <c r="B901" s="8"/>
      <c r="C901" s="8"/>
      <c r="D901" s="8"/>
      <c r="E901" s="8"/>
      <c r="F901" s="8"/>
      <c r="H901" s="289"/>
      <c r="I901" s="16"/>
      <c r="J901" s="16"/>
      <c r="K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</row>
    <row r="902" spans="1:58" x14ac:dyDescent="0.2">
      <c r="A902" s="8"/>
      <c r="B902" s="8"/>
      <c r="C902" s="8"/>
      <c r="D902" s="8"/>
      <c r="E902" s="8"/>
      <c r="F902" s="8"/>
      <c r="H902" s="289"/>
      <c r="I902" s="16"/>
      <c r="J902" s="16"/>
      <c r="K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</row>
    <row r="903" spans="1:58" x14ac:dyDescent="0.2">
      <c r="A903" s="8"/>
      <c r="B903" s="8"/>
      <c r="C903" s="8"/>
      <c r="D903" s="8"/>
      <c r="E903" s="8"/>
      <c r="F903" s="8"/>
      <c r="H903" s="289"/>
      <c r="I903" s="16"/>
      <c r="J903" s="16"/>
      <c r="K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</row>
    <row r="904" spans="1:58" x14ac:dyDescent="0.2">
      <c r="A904" s="8"/>
      <c r="B904" s="8"/>
      <c r="C904" s="8"/>
      <c r="D904" s="8"/>
      <c r="E904" s="8"/>
      <c r="F904" s="8"/>
      <c r="H904" s="289"/>
      <c r="I904" s="16"/>
      <c r="J904" s="16"/>
      <c r="K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</row>
    <row r="905" spans="1:58" x14ac:dyDescent="0.2">
      <c r="A905" s="8"/>
      <c r="B905" s="8"/>
      <c r="C905" s="8"/>
      <c r="D905" s="8"/>
      <c r="E905" s="8"/>
      <c r="F905" s="8"/>
      <c r="H905" s="289"/>
      <c r="I905" s="16"/>
      <c r="J905" s="16"/>
      <c r="K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</row>
    <row r="906" spans="1:58" x14ac:dyDescent="0.2">
      <c r="A906" s="8"/>
      <c r="B906" s="8"/>
      <c r="C906" s="8"/>
      <c r="D906" s="8"/>
      <c r="E906" s="8"/>
      <c r="F906" s="8"/>
      <c r="H906" s="289"/>
      <c r="I906" s="16"/>
      <c r="J906" s="16"/>
      <c r="K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</row>
    <row r="907" spans="1:58" x14ac:dyDescent="0.2">
      <c r="A907" s="8"/>
      <c r="B907" s="8"/>
      <c r="C907" s="8"/>
      <c r="D907" s="8"/>
      <c r="E907" s="8"/>
      <c r="F907" s="8"/>
      <c r="H907" s="289"/>
      <c r="I907" s="16"/>
      <c r="J907" s="16"/>
      <c r="K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</row>
    <row r="908" spans="1:58" x14ac:dyDescent="0.2">
      <c r="A908" s="8"/>
      <c r="B908" s="8"/>
      <c r="C908" s="8"/>
      <c r="D908" s="8"/>
      <c r="E908" s="8"/>
      <c r="F908" s="8"/>
      <c r="H908" s="289"/>
      <c r="I908" s="16"/>
      <c r="J908" s="16"/>
      <c r="K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</row>
    <row r="909" spans="1:58" x14ac:dyDescent="0.2">
      <c r="A909" s="8"/>
      <c r="B909" s="8"/>
      <c r="C909" s="8"/>
      <c r="D909" s="8"/>
      <c r="E909" s="8"/>
      <c r="F909" s="8"/>
      <c r="H909" s="289"/>
      <c r="I909" s="16"/>
      <c r="J909" s="16"/>
      <c r="K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</row>
    <row r="910" spans="1:58" x14ac:dyDescent="0.2">
      <c r="A910" s="8"/>
      <c r="B910" s="8"/>
      <c r="C910" s="8"/>
      <c r="D910" s="8"/>
      <c r="E910" s="8"/>
      <c r="F910" s="8"/>
      <c r="H910" s="289"/>
      <c r="I910" s="16"/>
      <c r="J910" s="16"/>
      <c r="K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</row>
    <row r="911" spans="1:58" x14ac:dyDescent="0.2">
      <c r="A911" s="8"/>
      <c r="B911" s="8"/>
      <c r="C911" s="8"/>
      <c r="D911" s="8"/>
      <c r="E911" s="8"/>
      <c r="F911" s="8"/>
      <c r="H911" s="289"/>
      <c r="I911" s="16"/>
      <c r="J911" s="16"/>
      <c r="K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</row>
    <row r="912" spans="1:58" x14ac:dyDescent="0.2">
      <c r="A912" s="8"/>
      <c r="B912" s="8"/>
      <c r="C912" s="8"/>
      <c r="D912" s="8"/>
      <c r="E912" s="8"/>
      <c r="F912" s="8"/>
      <c r="H912" s="289"/>
      <c r="I912" s="16"/>
      <c r="J912" s="16"/>
      <c r="K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</row>
    <row r="913" spans="1:58" x14ac:dyDescent="0.2">
      <c r="A913" s="8"/>
      <c r="B913" s="8"/>
      <c r="C913" s="8"/>
      <c r="D913" s="8"/>
      <c r="E913" s="8"/>
      <c r="F913" s="8"/>
      <c r="H913" s="289"/>
      <c r="I913" s="16"/>
      <c r="J913" s="16"/>
      <c r="K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</row>
    <row r="914" spans="1:58" x14ac:dyDescent="0.2">
      <c r="A914" s="8"/>
      <c r="B914" s="8"/>
      <c r="C914" s="8"/>
      <c r="D914" s="8"/>
      <c r="E914" s="8"/>
      <c r="F914" s="8"/>
      <c r="H914" s="289"/>
      <c r="I914" s="16"/>
      <c r="J914" s="16"/>
      <c r="K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</row>
    <row r="915" spans="1:58" x14ac:dyDescent="0.2">
      <c r="A915" s="8"/>
      <c r="B915" s="8"/>
      <c r="C915" s="8"/>
      <c r="D915" s="8"/>
      <c r="E915" s="8"/>
      <c r="F915" s="8"/>
      <c r="H915" s="289"/>
      <c r="I915" s="16"/>
      <c r="J915" s="16"/>
      <c r="K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</row>
    <row r="916" spans="1:58" x14ac:dyDescent="0.2">
      <c r="A916" s="8"/>
      <c r="B916" s="8"/>
      <c r="C916" s="8"/>
      <c r="D916" s="8"/>
      <c r="E916" s="8"/>
      <c r="F916" s="8"/>
      <c r="H916" s="289"/>
      <c r="I916" s="16"/>
      <c r="J916" s="16"/>
      <c r="K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</row>
    <row r="917" spans="1:58" x14ac:dyDescent="0.2">
      <c r="A917" s="8"/>
      <c r="B917" s="8"/>
      <c r="C917" s="8"/>
      <c r="D917" s="8"/>
      <c r="E917" s="8"/>
      <c r="F917" s="8"/>
      <c r="H917" s="289"/>
      <c r="I917" s="16"/>
      <c r="J917" s="16"/>
      <c r="K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</row>
    <row r="918" spans="1:58" x14ac:dyDescent="0.2">
      <c r="A918" s="8"/>
      <c r="B918" s="8"/>
      <c r="C918" s="8"/>
      <c r="D918" s="8"/>
      <c r="E918" s="8"/>
      <c r="F918" s="8"/>
      <c r="H918" s="289"/>
      <c r="I918" s="16"/>
      <c r="J918" s="16"/>
      <c r="K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</row>
    <row r="919" spans="1:58" x14ac:dyDescent="0.2">
      <c r="A919" s="8"/>
      <c r="B919" s="8"/>
      <c r="C919" s="8"/>
      <c r="D919" s="8"/>
      <c r="E919" s="8"/>
      <c r="F919" s="8"/>
      <c r="H919" s="289"/>
      <c r="I919" s="16"/>
      <c r="J919" s="16"/>
      <c r="K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</row>
    <row r="920" spans="1:58" x14ac:dyDescent="0.2">
      <c r="A920" s="8"/>
      <c r="B920" s="8"/>
      <c r="C920" s="8"/>
      <c r="D920" s="8"/>
      <c r="E920" s="8"/>
      <c r="F920" s="8"/>
      <c r="H920" s="289"/>
      <c r="I920" s="16"/>
      <c r="J920" s="16"/>
      <c r="K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</row>
    <row r="921" spans="1:58" x14ac:dyDescent="0.2">
      <c r="A921" s="8"/>
      <c r="B921" s="8"/>
      <c r="C921" s="8"/>
      <c r="D921" s="8"/>
      <c r="E921" s="8"/>
      <c r="F921" s="8"/>
      <c r="H921" s="289"/>
      <c r="I921" s="16"/>
      <c r="J921" s="16"/>
      <c r="K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</row>
    <row r="922" spans="1:58" x14ac:dyDescent="0.2">
      <c r="A922" s="8"/>
      <c r="B922" s="8"/>
      <c r="C922" s="8"/>
      <c r="D922" s="8"/>
      <c r="E922" s="8"/>
      <c r="F922" s="8"/>
      <c r="H922" s="289"/>
      <c r="I922" s="16"/>
      <c r="J922" s="16"/>
      <c r="K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</row>
    <row r="923" spans="1:58" x14ac:dyDescent="0.2">
      <c r="A923" s="8"/>
      <c r="B923" s="8"/>
      <c r="C923" s="8"/>
      <c r="D923" s="8"/>
      <c r="E923" s="8"/>
      <c r="F923" s="8"/>
      <c r="H923" s="289"/>
      <c r="I923" s="16"/>
      <c r="J923" s="16"/>
      <c r="K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</row>
    <row r="924" spans="1:58" x14ac:dyDescent="0.2">
      <c r="A924" s="8"/>
      <c r="B924" s="8"/>
      <c r="C924" s="8"/>
      <c r="D924" s="8"/>
      <c r="E924" s="8"/>
      <c r="F924" s="8"/>
      <c r="H924" s="289"/>
      <c r="I924" s="16"/>
      <c r="J924" s="16"/>
      <c r="K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</row>
    <row r="925" spans="1:58" x14ac:dyDescent="0.2">
      <c r="A925" s="8"/>
      <c r="B925" s="8"/>
      <c r="C925" s="8"/>
      <c r="D925" s="8"/>
      <c r="E925" s="8"/>
      <c r="F925" s="8"/>
      <c r="H925" s="289"/>
      <c r="I925" s="16"/>
      <c r="J925" s="16"/>
      <c r="K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</row>
    <row r="926" spans="1:58" x14ac:dyDescent="0.2">
      <c r="A926" s="8"/>
      <c r="B926" s="8"/>
      <c r="C926" s="8"/>
      <c r="D926" s="8"/>
      <c r="E926" s="8"/>
      <c r="F926" s="8"/>
      <c r="H926" s="289"/>
      <c r="I926" s="16"/>
      <c r="J926" s="16"/>
      <c r="K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</row>
    <row r="927" spans="1:58" x14ac:dyDescent="0.2">
      <c r="A927" s="8"/>
      <c r="B927" s="8"/>
      <c r="C927" s="8"/>
      <c r="D927" s="8"/>
      <c r="E927" s="8"/>
      <c r="F927" s="8"/>
      <c r="H927" s="289"/>
      <c r="I927" s="16"/>
      <c r="J927" s="16"/>
      <c r="K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</row>
    <row r="928" spans="1:58" x14ac:dyDescent="0.2">
      <c r="A928" s="8"/>
      <c r="B928" s="8"/>
      <c r="C928" s="8"/>
      <c r="D928" s="8"/>
      <c r="E928" s="8"/>
      <c r="F928" s="8"/>
      <c r="H928" s="289"/>
      <c r="I928" s="16"/>
      <c r="J928" s="16"/>
      <c r="K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</row>
    <row r="929" spans="1:58" x14ac:dyDescent="0.2">
      <c r="A929" s="8"/>
      <c r="B929" s="8"/>
      <c r="C929" s="8"/>
      <c r="D929" s="8"/>
      <c r="E929" s="8"/>
      <c r="F929" s="8"/>
      <c r="H929" s="289"/>
      <c r="I929" s="16"/>
      <c r="J929" s="16"/>
      <c r="K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</row>
    <row r="930" spans="1:58" x14ac:dyDescent="0.2">
      <c r="A930" s="8"/>
      <c r="B930" s="8"/>
      <c r="C930" s="8"/>
      <c r="D930" s="8"/>
      <c r="E930" s="8"/>
      <c r="F930" s="8"/>
      <c r="H930" s="289"/>
      <c r="I930" s="16"/>
      <c r="J930" s="16"/>
      <c r="K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</row>
    <row r="931" spans="1:58" x14ac:dyDescent="0.2">
      <c r="A931" s="8"/>
      <c r="B931" s="8"/>
      <c r="C931" s="8"/>
      <c r="D931" s="8"/>
      <c r="E931" s="8"/>
      <c r="F931" s="8"/>
      <c r="H931" s="289"/>
      <c r="I931" s="16"/>
      <c r="J931" s="16"/>
      <c r="K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</row>
    <row r="932" spans="1:58" x14ac:dyDescent="0.2">
      <c r="A932" s="8"/>
      <c r="B932" s="8"/>
      <c r="C932" s="8"/>
      <c r="D932" s="8"/>
      <c r="E932" s="8"/>
      <c r="F932" s="8"/>
      <c r="H932" s="289"/>
      <c r="I932" s="16"/>
      <c r="J932" s="16"/>
      <c r="K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</row>
    <row r="933" spans="1:58" x14ac:dyDescent="0.2">
      <c r="A933" s="8"/>
      <c r="B933" s="8"/>
      <c r="C933" s="8"/>
      <c r="D933" s="8"/>
      <c r="E933" s="8"/>
      <c r="F933" s="8"/>
      <c r="H933" s="289"/>
      <c r="I933" s="16"/>
      <c r="J933" s="16"/>
      <c r="K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</row>
    <row r="934" spans="1:58" x14ac:dyDescent="0.2">
      <c r="A934" s="8"/>
      <c r="B934" s="8"/>
      <c r="C934" s="8"/>
      <c r="D934" s="8"/>
      <c r="E934" s="8"/>
      <c r="F934" s="8"/>
      <c r="H934" s="289"/>
      <c r="I934" s="16"/>
      <c r="J934" s="16"/>
      <c r="K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</row>
    <row r="935" spans="1:58" x14ac:dyDescent="0.2">
      <c r="A935" s="8"/>
      <c r="B935" s="8"/>
      <c r="C935" s="8"/>
      <c r="D935" s="8"/>
      <c r="E935" s="8"/>
      <c r="F935" s="8"/>
      <c r="H935" s="289"/>
      <c r="I935" s="16"/>
      <c r="J935" s="16"/>
      <c r="K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</row>
    <row r="936" spans="1:58" x14ac:dyDescent="0.2">
      <c r="A936" s="8"/>
      <c r="B936" s="8"/>
      <c r="C936" s="8"/>
      <c r="D936" s="8"/>
      <c r="E936" s="8"/>
      <c r="F936" s="8"/>
      <c r="H936" s="289"/>
      <c r="I936" s="16"/>
      <c r="J936" s="16"/>
      <c r="K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</row>
    <row r="937" spans="1:58" x14ac:dyDescent="0.2">
      <c r="A937" s="8"/>
      <c r="B937" s="8"/>
      <c r="C937" s="8"/>
      <c r="D937" s="8"/>
      <c r="E937" s="8"/>
      <c r="F937" s="8"/>
      <c r="H937" s="289"/>
      <c r="I937" s="16"/>
      <c r="J937" s="16"/>
      <c r="K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</row>
    <row r="938" spans="1:58" x14ac:dyDescent="0.2">
      <c r="A938" s="8"/>
      <c r="B938" s="8"/>
      <c r="C938" s="8"/>
      <c r="D938" s="8"/>
      <c r="E938" s="8"/>
      <c r="F938" s="8"/>
      <c r="H938" s="289"/>
      <c r="I938" s="16"/>
      <c r="J938" s="16"/>
      <c r="K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</row>
    <row r="939" spans="1:58" x14ac:dyDescent="0.2">
      <c r="A939" s="8"/>
      <c r="B939" s="8"/>
      <c r="C939" s="8"/>
      <c r="D939" s="8"/>
      <c r="E939" s="8"/>
      <c r="F939" s="8"/>
      <c r="H939" s="289"/>
      <c r="I939" s="16"/>
      <c r="J939" s="16"/>
      <c r="K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</row>
    <row r="940" spans="1:58" x14ac:dyDescent="0.2">
      <c r="A940" s="8"/>
      <c r="B940" s="8"/>
      <c r="C940" s="8"/>
      <c r="D940" s="8"/>
      <c r="E940" s="8"/>
      <c r="F940" s="8"/>
      <c r="H940" s="289"/>
      <c r="I940" s="16"/>
      <c r="J940" s="16"/>
      <c r="K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</row>
    <row r="941" spans="1:58" x14ac:dyDescent="0.2">
      <c r="A941" s="8"/>
      <c r="B941" s="8"/>
      <c r="C941" s="8"/>
      <c r="D941" s="8"/>
      <c r="E941" s="8"/>
      <c r="F941" s="8"/>
      <c r="H941" s="289"/>
      <c r="I941" s="16"/>
      <c r="J941" s="16"/>
      <c r="K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</row>
    <row r="942" spans="1:58" x14ac:dyDescent="0.2">
      <c r="A942" s="8"/>
      <c r="B942" s="8"/>
      <c r="C942" s="8"/>
      <c r="D942" s="8"/>
      <c r="E942" s="8"/>
      <c r="F942" s="8"/>
      <c r="H942" s="289"/>
      <c r="I942" s="16"/>
      <c r="J942" s="16"/>
      <c r="K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</row>
    <row r="943" spans="1:58" x14ac:dyDescent="0.2">
      <c r="A943" s="8"/>
      <c r="B943" s="8"/>
      <c r="C943" s="8"/>
      <c r="D943" s="8"/>
      <c r="E943" s="8"/>
      <c r="F943" s="8"/>
      <c r="H943" s="289"/>
      <c r="I943" s="16"/>
      <c r="J943" s="16"/>
      <c r="K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</row>
    <row r="944" spans="1:58" x14ac:dyDescent="0.2">
      <c r="A944" s="8"/>
      <c r="B944" s="8"/>
      <c r="C944" s="8"/>
      <c r="D944" s="8"/>
      <c r="E944" s="8"/>
      <c r="F944" s="8"/>
      <c r="H944" s="289"/>
      <c r="I944" s="16"/>
      <c r="J944" s="16"/>
      <c r="K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</row>
    <row r="945" spans="1:58" x14ac:dyDescent="0.2">
      <c r="A945" s="8"/>
      <c r="B945" s="8"/>
      <c r="C945" s="8"/>
      <c r="D945" s="8"/>
      <c r="E945" s="8"/>
      <c r="F945" s="8"/>
      <c r="H945" s="289"/>
      <c r="I945" s="16"/>
      <c r="J945" s="16"/>
      <c r="K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</row>
    <row r="946" spans="1:58" x14ac:dyDescent="0.2">
      <c r="A946" s="8"/>
      <c r="B946" s="8"/>
      <c r="C946" s="8"/>
      <c r="D946" s="8"/>
      <c r="E946" s="8"/>
      <c r="F946" s="8"/>
      <c r="H946" s="289"/>
      <c r="I946" s="16"/>
      <c r="J946" s="16"/>
      <c r="K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</row>
    <row r="947" spans="1:58" x14ac:dyDescent="0.2">
      <c r="A947" s="8"/>
      <c r="B947" s="8"/>
      <c r="C947" s="8"/>
      <c r="D947" s="8"/>
      <c r="E947" s="8"/>
      <c r="F947" s="8"/>
      <c r="H947" s="289"/>
      <c r="I947" s="16"/>
      <c r="J947" s="16"/>
      <c r="K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</row>
    <row r="948" spans="1:58" x14ac:dyDescent="0.2">
      <c r="A948" s="8"/>
      <c r="B948" s="8"/>
      <c r="C948" s="8"/>
      <c r="D948" s="8"/>
      <c r="E948" s="8"/>
      <c r="F948" s="8"/>
      <c r="H948" s="289"/>
      <c r="I948" s="16"/>
      <c r="J948" s="16"/>
      <c r="K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</row>
    <row r="949" spans="1:58" x14ac:dyDescent="0.2">
      <c r="A949" s="8"/>
      <c r="B949" s="8"/>
      <c r="C949" s="8"/>
      <c r="D949" s="8"/>
      <c r="E949" s="8"/>
      <c r="F949" s="8"/>
      <c r="H949" s="289"/>
      <c r="I949" s="16"/>
      <c r="J949" s="16"/>
      <c r="K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</row>
    <row r="950" spans="1:58" x14ac:dyDescent="0.2">
      <c r="A950" s="8"/>
      <c r="B950" s="8"/>
      <c r="C950" s="8"/>
      <c r="D950" s="8"/>
      <c r="E950" s="8"/>
      <c r="F950" s="8"/>
      <c r="H950" s="289"/>
      <c r="I950" s="16"/>
      <c r="J950" s="16"/>
      <c r="K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</row>
    <row r="951" spans="1:58" x14ac:dyDescent="0.2">
      <c r="A951" s="8"/>
      <c r="B951" s="8"/>
      <c r="C951" s="8"/>
      <c r="D951" s="8"/>
      <c r="E951" s="8"/>
      <c r="F951" s="8"/>
      <c r="H951" s="289"/>
      <c r="I951" s="16"/>
      <c r="J951" s="16"/>
      <c r="K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</row>
    <row r="952" spans="1:58" x14ac:dyDescent="0.2">
      <c r="A952" s="8"/>
      <c r="B952" s="8"/>
      <c r="C952" s="8"/>
      <c r="D952" s="8"/>
      <c r="E952" s="8"/>
      <c r="F952" s="8"/>
      <c r="H952" s="289"/>
      <c r="I952" s="16"/>
      <c r="J952" s="16"/>
      <c r="K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</row>
    <row r="953" spans="1:58" x14ac:dyDescent="0.2">
      <c r="A953" s="8"/>
      <c r="B953" s="8"/>
      <c r="C953" s="8"/>
      <c r="D953" s="8"/>
      <c r="E953" s="8"/>
      <c r="F953" s="8"/>
      <c r="H953" s="289"/>
      <c r="I953" s="16"/>
      <c r="J953" s="16"/>
      <c r="K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</row>
    <row r="954" spans="1:58" x14ac:dyDescent="0.2">
      <c r="A954" s="8"/>
      <c r="B954" s="8"/>
      <c r="C954" s="8"/>
      <c r="D954" s="8"/>
      <c r="E954" s="8"/>
      <c r="F954" s="8"/>
      <c r="H954" s="289"/>
      <c r="I954" s="16"/>
      <c r="J954" s="16"/>
      <c r="K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</row>
    <row r="955" spans="1:58" x14ac:dyDescent="0.2">
      <c r="A955" s="8"/>
      <c r="B955" s="8"/>
      <c r="C955" s="8"/>
      <c r="D955" s="8"/>
      <c r="E955" s="8"/>
      <c r="F955" s="8"/>
      <c r="H955" s="289"/>
      <c r="I955" s="16"/>
      <c r="J955" s="16"/>
      <c r="K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</row>
    <row r="956" spans="1:58" x14ac:dyDescent="0.2">
      <c r="A956" s="8"/>
      <c r="B956" s="8"/>
      <c r="C956" s="8"/>
      <c r="D956" s="8"/>
      <c r="E956" s="8"/>
      <c r="F956" s="8"/>
      <c r="H956" s="289"/>
      <c r="I956" s="16"/>
      <c r="J956" s="16"/>
      <c r="K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</row>
    <row r="957" spans="1:58" x14ac:dyDescent="0.2">
      <c r="A957" s="8"/>
      <c r="B957" s="8"/>
      <c r="C957" s="8"/>
      <c r="D957" s="8"/>
      <c r="E957" s="8"/>
      <c r="F957" s="8"/>
      <c r="H957" s="289"/>
      <c r="I957" s="16"/>
      <c r="J957" s="16"/>
      <c r="K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</row>
    <row r="958" spans="1:58" x14ac:dyDescent="0.2">
      <c r="A958" s="8"/>
      <c r="B958" s="8"/>
      <c r="C958" s="8"/>
      <c r="D958" s="8"/>
      <c r="E958" s="8"/>
      <c r="F958" s="8"/>
      <c r="H958" s="289"/>
      <c r="I958" s="16"/>
      <c r="J958" s="16"/>
      <c r="K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</row>
    <row r="959" spans="1:58" x14ac:dyDescent="0.2">
      <c r="A959" s="8"/>
      <c r="B959" s="8"/>
      <c r="C959" s="8"/>
      <c r="D959" s="8"/>
      <c r="E959" s="8"/>
      <c r="F959" s="8"/>
      <c r="H959" s="289"/>
      <c r="I959" s="16"/>
      <c r="J959" s="16"/>
      <c r="K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</row>
    <row r="960" spans="1:58" x14ac:dyDescent="0.2">
      <c r="A960" s="8"/>
      <c r="B960" s="8"/>
      <c r="C960" s="8"/>
      <c r="D960" s="8"/>
      <c r="E960" s="8"/>
      <c r="F960" s="8"/>
      <c r="H960" s="289"/>
      <c r="I960" s="16"/>
      <c r="J960" s="16"/>
      <c r="K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</row>
    <row r="961" spans="1:58" x14ac:dyDescent="0.2">
      <c r="A961" s="8"/>
      <c r="B961" s="8"/>
      <c r="C961" s="8"/>
      <c r="D961" s="8"/>
      <c r="E961" s="8"/>
      <c r="F961" s="8"/>
      <c r="H961" s="289"/>
      <c r="I961" s="16"/>
      <c r="J961" s="16"/>
      <c r="K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</row>
    <row r="962" spans="1:58" x14ac:dyDescent="0.2">
      <c r="A962" s="8"/>
      <c r="B962" s="8"/>
      <c r="C962" s="8"/>
      <c r="D962" s="8"/>
      <c r="E962" s="8"/>
      <c r="F962" s="8"/>
      <c r="H962" s="289"/>
      <c r="I962" s="16"/>
      <c r="J962" s="16"/>
      <c r="K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</row>
    <row r="963" spans="1:58" x14ac:dyDescent="0.2">
      <c r="A963" s="8"/>
      <c r="B963" s="8"/>
      <c r="C963" s="8"/>
      <c r="D963" s="8"/>
      <c r="E963" s="8"/>
      <c r="F963" s="8"/>
      <c r="H963" s="289"/>
      <c r="I963" s="16"/>
      <c r="J963" s="16"/>
      <c r="K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</row>
    <row r="964" spans="1:58" x14ac:dyDescent="0.2">
      <c r="A964" s="8"/>
      <c r="B964" s="8"/>
      <c r="C964" s="8"/>
      <c r="D964" s="8"/>
      <c r="E964" s="8"/>
      <c r="F964" s="8"/>
      <c r="H964" s="289"/>
      <c r="I964" s="16"/>
      <c r="J964" s="16"/>
      <c r="K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</row>
    <row r="965" spans="1:58" x14ac:dyDescent="0.2">
      <c r="A965" s="8"/>
      <c r="B965" s="8"/>
      <c r="C965" s="8"/>
      <c r="D965" s="8"/>
      <c r="E965" s="8"/>
      <c r="F965" s="8"/>
      <c r="H965" s="289"/>
      <c r="I965" s="16"/>
      <c r="J965" s="16"/>
      <c r="K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</row>
    <row r="966" spans="1:58" x14ac:dyDescent="0.2">
      <c r="A966" s="8"/>
      <c r="B966" s="8"/>
      <c r="C966" s="8"/>
      <c r="D966" s="8"/>
      <c r="E966" s="8"/>
      <c r="F966" s="8"/>
      <c r="H966" s="289"/>
      <c r="I966" s="16"/>
      <c r="J966" s="16"/>
      <c r="K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</row>
    <row r="967" spans="1:58" x14ac:dyDescent="0.2">
      <c r="A967" s="8"/>
      <c r="B967" s="8"/>
      <c r="C967" s="8"/>
      <c r="D967" s="8"/>
      <c r="E967" s="8"/>
      <c r="F967" s="8"/>
      <c r="H967" s="289"/>
      <c r="I967" s="16"/>
      <c r="J967" s="16"/>
      <c r="K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</row>
    <row r="968" spans="1:58" x14ac:dyDescent="0.2">
      <c r="A968" s="8"/>
      <c r="B968" s="8"/>
      <c r="C968" s="8"/>
      <c r="D968" s="8"/>
      <c r="E968" s="8"/>
      <c r="F968" s="8"/>
      <c r="H968" s="289"/>
      <c r="I968" s="16"/>
      <c r="J968" s="16"/>
      <c r="K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</row>
    <row r="969" spans="1:58" x14ac:dyDescent="0.2">
      <c r="A969" s="8"/>
      <c r="B969" s="8"/>
      <c r="C969" s="8"/>
      <c r="D969" s="8"/>
      <c r="E969" s="8"/>
      <c r="F969" s="8"/>
      <c r="H969" s="289"/>
      <c r="I969" s="16"/>
      <c r="J969" s="16"/>
      <c r="K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</row>
    <row r="970" spans="1:58" x14ac:dyDescent="0.2">
      <c r="A970" s="8"/>
      <c r="B970" s="8"/>
      <c r="C970" s="8"/>
      <c r="D970" s="8"/>
      <c r="E970" s="8"/>
      <c r="F970" s="8"/>
      <c r="H970" s="289"/>
      <c r="I970" s="16"/>
      <c r="J970" s="16"/>
      <c r="K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</row>
    <row r="971" spans="1:58" x14ac:dyDescent="0.2">
      <c r="A971" s="8"/>
      <c r="B971" s="8"/>
      <c r="C971" s="8"/>
      <c r="D971" s="8"/>
      <c r="E971" s="8"/>
      <c r="F971" s="8"/>
      <c r="H971" s="289"/>
      <c r="I971" s="16"/>
      <c r="J971" s="16"/>
      <c r="K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</row>
    <row r="972" spans="1:58" x14ac:dyDescent="0.2">
      <c r="A972" s="8"/>
      <c r="B972" s="8"/>
      <c r="C972" s="8"/>
      <c r="D972" s="8"/>
      <c r="E972" s="8"/>
      <c r="F972" s="8"/>
      <c r="H972" s="289"/>
      <c r="I972" s="16"/>
      <c r="J972" s="16"/>
      <c r="K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</row>
    <row r="973" spans="1:58" x14ac:dyDescent="0.2">
      <c r="A973" s="8"/>
      <c r="B973" s="8"/>
      <c r="C973" s="8"/>
      <c r="D973" s="8"/>
      <c r="E973" s="8"/>
      <c r="F973" s="8"/>
      <c r="H973" s="289"/>
      <c r="I973" s="16"/>
      <c r="J973" s="16"/>
      <c r="K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</row>
    <row r="974" spans="1:58" x14ac:dyDescent="0.2">
      <c r="A974" s="8"/>
      <c r="B974" s="8"/>
      <c r="C974" s="8"/>
      <c r="D974" s="8"/>
      <c r="E974" s="8"/>
      <c r="F974" s="8"/>
      <c r="H974" s="289"/>
      <c r="I974" s="16"/>
      <c r="J974" s="16"/>
      <c r="K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</row>
    <row r="975" spans="1:58" x14ac:dyDescent="0.2">
      <c r="A975" s="8"/>
      <c r="B975" s="8"/>
      <c r="C975" s="8"/>
      <c r="D975" s="8"/>
      <c r="E975" s="8"/>
      <c r="F975" s="8"/>
      <c r="H975" s="289"/>
      <c r="I975" s="16"/>
      <c r="J975" s="16"/>
      <c r="K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</row>
    <row r="976" spans="1:58" x14ac:dyDescent="0.2">
      <c r="A976" s="8"/>
      <c r="B976" s="8"/>
      <c r="C976" s="8"/>
      <c r="D976" s="8"/>
      <c r="E976" s="8"/>
      <c r="F976" s="8"/>
      <c r="H976" s="289"/>
      <c r="I976" s="16"/>
      <c r="J976" s="16"/>
      <c r="K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</row>
    <row r="977" spans="1:58" x14ac:dyDescent="0.2">
      <c r="A977" s="8"/>
      <c r="B977" s="8"/>
      <c r="C977" s="8"/>
      <c r="D977" s="8"/>
      <c r="E977" s="8"/>
      <c r="F977" s="8"/>
      <c r="H977" s="289"/>
      <c r="I977" s="16"/>
      <c r="J977" s="16"/>
      <c r="K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</row>
    <row r="978" spans="1:58" x14ac:dyDescent="0.2">
      <c r="A978" s="8"/>
      <c r="B978" s="8"/>
      <c r="C978" s="8"/>
      <c r="D978" s="8"/>
      <c r="E978" s="8"/>
      <c r="F978" s="8"/>
      <c r="H978" s="289"/>
      <c r="I978" s="16"/>
      <c r="J978" s="16"/>
      <c r="K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</row>
    <row r="979" spans="1:58" x14ac:dyDescent="0.2">
      <c r="A979" s="8"/>
      <c r="B979" s="8"/>
      <c r="C979" s="8"/>
      <c r="D979" s="8"/>
      <c r="E979" s="8"/>
      <c r="F979" s="8"/>
      <c r="H979" s="289"/>
      <c r="I979" s="16"/>
      <c r="J979" s="16"/>
      <c r="K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</row>
    <row r="980" spans="1:58" x14ac:dyDescent="0.2">
      <c r="A980" s="8"/>
      <c r="B980" s="8"/>
      <c r="C980" s="8"/>
      <c r="D980" s="8"/>
      <c r="E980" s="8"/>
      <c r="F980" s="8"/>
      <c r="H980" s="289"/>
      <c r="I980" s="16"/>
      <c r="J980" s="16"/>
      <c r="K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</row>
    <row r="981" spans="1:58" x14ac:dyDescent="0.2">
      <c r="A981" s="8"/>
      <c r="B981" s="8"/>
      <c r="C981" s="8"/>
      <c r="D981" s="8"/>
      <c r="E981" s="8"/>
      <c r="F981" s="8"/>
      <c r="H981" s="289"/>
      <c r="I981" s="16"/>
      <c r="J981" s="16"/>
      <c r="K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</row>
    <row r="982" spans="1:58" x14ac:dyDescent="0.2">
      <c r="A982" s="8"/>
      <c r="B982" s="8"/>
      <c r="C982" s="8"/>
      <c r="D982" s="8"/>
      <c r="E982" s="8"/>
      <c r="F982" s="8"/>
      <c r="H982" s="289"/>
      <c r="I982" s="16"/>
      <c r="J982" s="16"/>
      <c r="K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</row>
    <row r="983" spans="1:58" x14ac:dyDescent="0.2">
      <c r="A983" s="8"/>
      <c r="B983" s="8"/>
      <c r="C983" s="8"/>
      <c r="D983" s="8"/>
      <c r="E983" s="8"/>
      <c r="F983" s="8"/>
      <c r="H983" s="289"/>
      <c r="I983" s="16"/>
      <c r="J983" s="16"/>
      <c r="K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</row>
    <row r="984" spans="1:58" x14ac:dyDescent="0.2">
      <c r="A984" s="8"/>
      <c r="B984" s="8"/>
      <c r="C984" s="8"/>
      <c r="D984" s="8"/>
      <c r="E984" s="8"/>
      <c r="F984" s="8"/>
      <c r="H984" s="289"/>
      <c r="I984" s="16"/>
      <c r="J984" s="16"/>
      <c r="K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</row>
    <row r="985" spans="1:58" x14ac:dyDescent="0.2">
      <c r="A985" s="8"/>
      <c r="B985" s="8"/>
      <c r="C985" s="8"/>
      <c r="D985" s="8"/>
      <c r="E985" s="8"/>
      <c r="F985" s="8"/>
      <c r="H985" s="289"/>
      <c r="I985" s="16"/>
      <c r="J985" s="16"/>
      <c r="K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</row>
    <row r="986" spans="1:58" x14ac:dyDescent="0.2">
      <c r="A986" s="8"/>
      <c r="B986" s="8"/>
      <c r="C986" s="8"/>
      <c r="D986" s="8"/>
      <c r="E986" s="8"/>
      <c r="F986" s="8"/>
      <c r="H986" s="289"/>
      <c r="I986" s="16"/>
      <c r="J986" s="16"/>
      <c r="K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</row>
    <row r="987" spans="1:58" x14ac:dyDescent="0.2">
      <c r="A987" s="8"/>
      <c r="B987" s="8"/>
      <c r="C987" s="8"/>
      <c r="D987" s="8"/>
      <c r="E987" s="8"/>
      <c r="F987" s="8"/>
      <c r="H987" s="289"/>
      <c r="I987" s="16"/>
      <c r="J987" s="16"/>
      <c r="K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</row>
    <row r="988" spans="1:58" x14ac:dyDescent="0.2">
      <c r="A988" s="8"/>
      <c r="B988" s="8"/>
      <c r="C988" s="8"/>
      <c r="D988" s="8"/>
      <c r="E988" s="8"/>
      <c r="F988" s="8"/>
      <c r="H988" s="289"/>
      <c r="I988" s="16"/>
      <c r="J988" s="16"/>
      <c r="K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</row>
    <row r="989" spans="1:58" x14ac:dyDescent="0.2">
      <c r="A989" s="8"/>
      <c r="B989" s="8"/>
      <c r="C989" s="8"/>
      <c r="D989" s="8"/>
      <c r="E989" s="8"/>
      <c r="F989" s="8"/>
      <c r="H989" s="289"/>
      <c r="I989" s="16"/>
      <c r="J989" s="16"/>
      <c r="K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</row>
    <row r="990" spans="1:58" x14ac:dyDescent="0.2">
      <c r="A990" s="8"/>
      <c r="B990" s="8"/>
      <c r="C990" s="8"/>
      <c r="D990" s="8"/>
      <c r="E990" s="8"/>
      <c r="F990" s="8"/>
      <c r="H990" s="289"/>
      <c r="I990" s="16"/>
      <c r="J990" s="16"/>
      <c r="K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</row>
    <row r="991" spans="1:58" x14ac:dyDescent="0.2">
      <c r="A991" s="8"/>
      <c r="B991" s="8"/>
      <c r="C991" s="8"/>
      <c r="D991" s="8"/>
      <c r="E991" s="8"/>
      <c r="F991" s="8"/>
      <c r="H991" s="289"/>
      <c r="I991" s="16"/>
      <c r="J991" s="16"/>
      <c r="K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</row>
    <row r="992" spans="1:58" x14ac:dyDescent="0.2">
      <c r="A992" s="8"/>
      <c r="B992" s="8"/>
      <c r="C992" s="8"/>
      <c r="D992" s="8"/>
      <c r="E992" s="8"/>
      <c r="F992" s="8"/>
      <c r="H992" s="289"/>
      <c r="I992" s="16"/>
      <c r="J992" s="16"/>
      <c r="K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</row>
    <row r="993" spans="1:58" x14ac:dyDescent="0.2">
      <c r="A993" s="8"/>
      <c r="B993" s="8"/>
      <c r="C993" s="8"/>
      <c r="D993" s="8"/>
      <c r="E993" s="8"/>
      <c r="F993" s="8"/>
      <c r="H993" s="289"/>
      <c r="I993" s="16"/>
      <c r="J993" s="16"/>
      <c r="K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</row>
    <row r="994" spans="1:58" x14ac:dyDescent="0.2">
      <c r="A994" s="8"/>
      <c r="B994" s="8"/>
      <c r="C994" s="8"/>
      <c r="D994" s="8"/>
      <c r="E994" s="8"/>
      <c r="F994" s="8"/>
      <c r="H994" s="289"/>
      <c r="I994" s="16"/>
      <c r="J994" s="16"/>
      <c r="K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</row>
    <row r="995" spans="1:58" x14ac:dyDescent="0.2">
      <c r="A995" s="8"/>
      <c r="B995" s="8"/>
      <c r="C995" s="8"/>
      <c r="D995" s="8"/>
      <c r="E995" s="8"/>
      <c r="F995" s="8"/>
      <c r="H995" s="289"/>
      <c r="I995" s="16"/>
      <c r="J995" s="16"/>
      <c r="K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</row>
    <row r="996" spans="1:58" x14ac:dyDescent="0.2">
      <c r="A996" s="8"/>
      <c r="B996" s="8"/>
      <c r="C996" s="8"/>
      <c r="D996" s="8"/>
      <c r="E996" s="8"/>
      <c r="F996" s="8"/>
      <c r="H996" s="289"/>
      <c r="I996" s="16"/>
      <c r="J996" s="16"/>
      <c r="K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</row>
    <row r="997" spans="1:58" x14ac:dyDescent="0.2">
      <c r="A997" s="8"/>
      <c r="B997" s="8"/>
      <c r="C997" s="8"/>
      <c r="D997" s="8"/>
      <c r="E997" s="8"/>
      <c r="F997" s="8"/>
      <c r="H997" s="289"/>
      <c r="I997" s="16"/>
      <c r="J997" s="16"/>
      <c r="K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</row>
    <row r="998" spans="1:58" x14ac:dyDescent="0.2">
      <c r="A998" s="8"/>
      <c r="B998" s="8"/>
      <c r="C998" s="8"/>
      <c r="D998" s="8"/>
      <c r="E998" s="8"/>
      <c r="F998" s="8"/>
      <c r="H998" s="289"/>
      <c r="I998" s="16"/>
      <c r="J998" s="16"/>
      <c r="K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</row>
    <row r="999" spans="1:58" x14ac:dyDescent="0.2">
      <c r="A999" s="8"/>
      <c r="B999" s="8"/>
      <c r="C999" s="8"/>
      <c r="D999" s="8"/>
      <c r="E999" s="8"/>
      <c r="F999" s="8"/>
      <c r="H999" s="289"/>
      <c r="I999" s="16"/>
      <c r="J999" s="16"/>
      <c r="K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</row>
    <row r="1000" spans="1:58" x14ac:dyDescent="0.2">
      <c r="A1000" s="8"/>
      <c r="B1000" s="8"/>
      <c r="C1000" s="8"/>
      <c r="D1000" s="8"/>
      <c r="E1000" s="8"/>
      <c r="F1000" s="8"/>
      <c r="H1000" s="289"/>
      <c r="I1000" s="16"/>
      <c r="J1000" s="16"/>
      <c r="K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</row>
    <row r="1001" spans="1:58" x14ac:dyDescent="0.2">
      <c r="A1001" s="8"/>
      <c r="B1001" s="8"/>
      <c r="C1001" s="8"/>
      <c r="D1001" s="8"/>
      <c r="E1001" s="8"/>
      <c r="F1001" s="8"/>
      <c r="H1001" s="289"/>
      <c r="I1001" s="16"/>
      <c r="J1001" s="16"/>
      <c r="K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</row>
    <row r="1002" spans="1:58" x14ac:dyDescent="0.2">
      <c r="A1002" s="8"/>
      <c r="B1002" s="8"/>
      <c r="C1002" s="8"/>
      <c r="D1002" s="8"/>
      <c r="E1002" s="8"/>
      <c r="F1002" s="8"/>
      <c r="H1002" s="289"/>
      <c r="I1002" s="16"/>
      <c r="J1002" s="16"/>
      <c r="K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</row>
    <row r="1003" spans="1:58" x14ac:dyDescent="0.2">
      <c r="A1003" s="8"/>
      <c r="B1003" s="8"/>
      <c r="C1003" s="8"/>
      <c r="D1003" s="8"/>
      <c r="E1003" s="8"/>
      <c r="F1003" s="8"/>
      <c r="H1003" s="289"/>
      <c r="I1003" s="16"/>
      <c r="J1003" s="16"/>
      <c r="K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</row>
    <row r="1004" spans="1:58" x14ac:dyDescent="0.2">
      <c r="A1004" s="8"/>
      <c r="B1004" s="8"/>
      <c r="C1004" s="8"/>
      <c r="D1004" s="8"/>
      <c r="E1004" s="8"/>
      <c r="F1004" s="8"/>
      <c r="H1004" s="289"/>
      <c r="I1004" s="16"/>
      <c r="J1004" s="16"/>
      <c r="K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</row>
    <row r="1005" spans="1:58" x14ac:dyDescent="0.2">
      <c r="A1005" s="8"/>
      <c r="B1005" s="8"/>
      <c r="C1005" s="8"/>
      <c r="D1005" s="8"/>
      <c r="E1005" s="8"/>
      <c r="F1005" s="8"/>
      <c r="H1005" s="289"/>
      <c r="I1005" s="16"/>
      <c r="J1005" s="16"/>
      <c r="K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</row>
    <row r="1006" spans="1:58" x14ac:dyDescent="0.2">
      <c r="A1006" s="8"/>
      <c r="B1006" s="8"/>
      <c r="C1006" s="8"/>
      <c r="D1006" s="8"/>
      <c r="E1006" s="8"/>
      <c r="F1006" s="8"/>
      <c r="H1006" s="289"/>
      <c r="I1006" s="16"/>
      <c r="J1006" s="16"/>
      <c r="K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</row>
    <row r="1007" spans="1:58" x14ac:dyDescent="0.2">
      <c r="A1007" s="8"/>
      <c r="B1007" s="8"/>
      <c r="C1007" s="8"/>
      <c r="D1007" s="8"/>
      <c r="E1007" s="8"/>
      <c r="F1007" s="8"/>
      <c r="H1007" s="289"/>
      <c r="I1007" s="16"/>
      <c r="J1007" s="16"/>
      <c r="K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  <c r="AV1007" s="16"/>
      <c r="AW1007" s="16"/>
      <c r="AX1007" s="16"/>
      <c r="AY1007" s="16"/>
      <c r="AZ1007" s="16"/>
      <c r="BA1007" s="16"/>
      <c r="BB1007" s="16"/>
      <c r="BC1007" s="16"/>
      <c r="BD1007" s="16"/>
      <c r="BE1007" s="16"/>
      <c r="BF1007" s="16"/>
    </row>
    <row r="1008" spans="1:58" x14ac:dyDescent="0.2">
      <c r="A1008" s="8"/>
      <c r="B1008" s="8"/>
      <c r="C1008" s="8"/>
      <c r="D1008" s="8"/>
      <c r="E1008" s="8"/>
      <c r="F1008" s="8"/>
      <c r="H1008" s="289"/>
      <c r="I1008" s="16"/>
      <c r="J1008" s="16"/>
      <c r="K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  <c r="AV1008" s="16"/>
      <c r="AW1008" s="16"/>
      <c r="AX1008" s="16"/>
      <c r="AY1008" s="16"/>
      <c r="AZ1008" s="16"/>
      <c r="BA1008" s="16"/>
      <c r="BB1008" s="16"/>
      <c r="BC1008" s="16"/>
      <c r="BD1008" s="16"/>
      <c r="BE1008" s="16"/>
      <c r="BF1008" s="16"/>
    </row>
    <row r="1009" spans="1:58" x14ac:dyDescent="0.2">
      <c r="A1009" s="8"/>
      <c r="B1009" s="8"/>
      <c r="C1009" s="8"/>
      <c r="D1009" s="8"/>
      <c r="E1009" s="8"/>
      <c r="F1009" s="8"/>
      <c r="H1009" s="289"/>
      <c r="I1009" s="16"/>
      <c r="J1009" s="16"/>
      <c r="K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  <c r="AO1009" s="16"/>
      <c r="AP1009" s="16"/>
      <c r="AQ1009" s="16"/>
      <c r="AR1009" s="16"/>
      <c r="AS1009" s="16"/>
      <c r="AT1009" s="16"/>
      <c r="AU1009" s="16"/>
      <c r="AV1009" s="16"/>
      <c r="AW1009" s="16"/>
      <c r="AX1009" s="16"/>
      <c r="AY1009" s="16"/>
      <c r="AZ1009" s="16"/>
      <c r="BA1009" s="16"/>
      <c r="BB1009" s="16"/>
      <c r="BC1009" s="16"/>
      <c r="BD1009" s="16"/>
      <c r="BE1009" s="16"/>
      <c r="BF1009" s="16"/>
    </row>
    <row r="1010" spans="1:58" x14ac:dyDescent="0.2">
      <c r="A1010" s="8"/>
      <c r="B1010" s="8"/>
      <c r="C1010" s="8"/>
      <c r="D1010" s="8"/>
      <c r="E1010" s="8"/>
      <c r="F1010" s="8"/>
      <c r="H1010" s="289"/>
      <c r="I1010" s="16"/>
      <c r="J1010" s="16"/>
      <c r="K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  <c r="AO1010" s="16"/>
      <c r="AP1010" s="16"/>
      <c r="AQ1010" s="16"/>
      <c r="AR1010" s="16"/>
      <c r="AS1010" s="16"/>
      <c r="AT1010" s="16"/>
      <c r="AU1010" s="16"/>
      <c r="AV1010" s="16"/>
      <c r="AW1010" s="16"/>
      <c r="AX1010" s="16"/>
      <c r="AY1010" s="16"/>
      <c r="AZ1010" s="16"/>
      <c r="BA1010" s="16"/>
      <c r="BB1010" s="16"/>
      <c r="BC1010" s="16"/>
      <c r="BD1010" s="16"/>
      <c r="BE1010" s="16"/>
      <c r="BF1010" s="16"/>
    </row>
    <row r="1011" spans="1:58" x14ac:dyDescent="0.2">
      <c r="A1011" s="8"/>
      <c r="B1011" s="8"/>
      <c r="C1011" s="8"/>
      <c r="D1011" s="8"/>
      <c r="E1011" s="8"/>
      <c r="F1011" s="8"/>
      <c r="H1011" s="289"/>
      <c r="I1011" s="16"/>
      <c r="J1011" s="16"/>
      <c r="K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  <c r="AO1011" s="16"/>
      <c r="AP1011" s="16"/>
      <c r="AQ1011" s="16"/>
      <c r="AR1011" s="16"/>
      <c r="AS1011" s="16"/>
      <c r="AT1011" s="16"/>
      <c r="AU1011" s="16"/>
      <c r="AV1011" s="16"/>
      <c r="AW1011" s="16"/>
      <c r="AX1011" s="16"/>
      <c r="AY1011" s="16"/>
      <c r="AZ1011" s="16"/>
      <c r="BA1011" s="16"/>
      <c r="BB1011" s="16"/>
      <c r="BC1011" s="16"/>
      <c r="BD1011" s="16"/>
      <c r="BE1011" s="16"/>
      <c r="BF1011" s="16"/>
    </row>
    <row r="1012" spans="1:58" x14ac:dyDescent="0.2">
      <c r="A1012" s="8"/>
      <c r="B1012" s="8"/>
      <c r="C1012" s="8"/>
      <c r="D1012" s="8"/>
      <c r="E1012" s="8"/>
      <c r="F1012" s="8"/>
      <c r="H1012" s="289"/>
      <c r="I1012" s="16"/>
      <c r="J1012" s="16"/>
      <c r="K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  <c r="AP1012" s="16"/>
      <c r="AQ1012" s="16"/>
      <c r="AR1012" s="16"/>
      <c r="AS1012" s="16"/>
      <c r="AT1012" s="16"/>
      <c r="AU1012" s="16"/>
      <c r="AV1012" s="16"/>
      <c r="AW1012" s="16"/>
      <c r="AX1012" s="16"/>
      <c r="AY1012" s="16"/>
      <c r="AZ1012" s="16"/>
      <c r="BA1012" s="16"/>
      <c r="BB1012" s="16"/>
      <c r="BC1012" s="16"/>
      <c r="BD1012" s="16"/>
      <c r="BE1012" s="16"/>
      <c r="BF1012" s="16"/>
    </row>
    <row r="1013" spans="1:58" x14ac:dyDescent="0.2">
      <c r="A1013" s="8"/>
      <c r="B1013" s="8"/>
      <c r="C1013" s="8"/>
      <c r="D1013" s="8"/>
      <c r="E1013" s="8"/>
      <c r="F1013" s="8"/>
      <c r="H1013" s="289"/>
      <c r="I1013" s="16"/>
      <c r="J1013" s="16"/>
      <c r="K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  <c r="AP1013" s="16"/>
      <c r="AQ1013" s="16"/>
      <c r="AR1013" s="16"/>
      <c r="AS1013" s="16"/>
      <c r="AT1013" s="16"/>
      <c r="AU1013" s="16"/>
      <c r="AV1013" s="16"/>
      <c r="AW1013" s="16"/>
      <c r="AX1013" s="16"/>
      <c r="AY1013" s="16"/>
      <c r="AZ1013" s="16"/>
      <c r="BA1013" s="16"/>
      <c r="BB1013" s="16"/>
      <c r="BC1013" s="16"/>
      <c r="BD1013" s="16"/>
      <c r="BE1013" s="16"/>
      <c r="BF1013" s="16"/>
    </row>
    <row r="1014" spans="1:58" x14ac:dyDescent="0.2">
      <c r="A1014" s="8"/>
      <c r="B1014" s="8"/>
      <c r="C1014" s="8"/>
      <c r="D1014" s="8"/>
      <c r="E1014" s="8"/>
      <c r="F1014" s="8"/>
      <c r="H1014" s="289"/>
      <c r="I1014" s="16"/>
      <c r="J1014" s="16"/>
      <c r="K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  <c r="AP1014" s="16"/>
      <c r="AQ1014" s="16"/>
      <c r="AR1014" s="16"/>
      <c r="AS1014" s="16"/>
      <c r="AT1014" s="16"/>
      <c r="AU1014" s="16"/>
      <c r="AV1014" s="16"/>
      <c r="AW1014" s="16"/>
      <c r="AX1014" s="16"/>
      <c r="AY1014" s="16"/>
      <c r="AZ1014" s="16"/>
      <c r="BA1014" s="16"/>
      <c r="BB1014" s="16"/>
      <c r="BC1014" s="16"/>
      <c r="BD1014" s="16"/>
      <c r="BE1014" s="16"/>
      <c r="BF1014" s="16"/>
    </row>
    <row r="1015" spans="1:58" x14ac:dyDescent="0.2">
      <c r="A1015" s="8"/>
      <c r="B1015" s="8"/>
      <c r="C1015" s="8"/>
      <c r="D1015" s="8"/>
      <c r="E1015" s="8"/>
      <c r="F1015" s="8"/>
      <c r="H1015" s="289"/>
      <c r="I1015" s="16"/>
      <c r="J1015" s="16"/>
      <c r="K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  <c r="AP1015" s="16"/>
      <c r="AQ1015" s="16"/>
      <c r="AR1015" s="16"/>
      <c r="AS1015" s="16"/>
      <c r="AT1015" s="16"/>
      <c r="AU1015" s="16"/>
      <c r="AV1015" s="16"/>
      <c r="AW1015" s="16"/>
      <c r="AX1015" s="16"/>
      <c r="AY1015" s="16"/>
      <c r="AZ1015" s="16"/>
      <c r="BA1015" s="16"/>
      <c r="BB1015" s="16"/>
      <c r="BC1015" s="16"/>
      <c r="BD1015" s="16"/>
      <c r="BE1015" s="16"/>
      <c r="BF1015" s="16"/>
    </row>
    <row r="1016" spans="1:58" x14ac:dyDescent="0.2">
      <c r="A1016" s="8"/>
      <c r="B1016" s="8"/>
      <c r="C1016" s="8"/>
      <c r="D1016" s="8"/>
      <c r="E1016" s="8"/>
      <c r="F1016" s="8"/>
      <c r="H1016" s="289"/>
      <c r="I1016" s="16"/>
      <c r="J1016" s="16"/>
      <c r="K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  <c r="AP1016" s="16"/>
      <c r="AQ1016" s="16"/>
      <c r="AR1016" s="16"/>
      <c r="AS1016" s="16"/>
      <c r="AT1016" s="16"/>
      <c r="AU1016" s="16"/>
      <c r="AV1016" s="16"/>
      <c r="AW1016" s="16"/>
      <c r="AX1016" s="16"/>
      <c r="AY1016" s="16"/>
      <c r="AZ1016" s="16"/>
      <c r="BA1016" s="16"/>
      <c r="BB1016" s="16"/>
      <c r="BC1016" s="16"/>
      <c r="BD1016" s="16"/>
      <c r="BE1016" s="16"/>
      <c r="BF1016" s="16"/>
    </row>
    <row r="1017" spans="1:58" x14ac:dyDescent="0.2">
      <c r="A1017" s="8"/>
      <c r="B1017" s="8"/>
      <c r="C1017" s="8"/>
      <c r="D1017" s="8"/>
      <c r="E1017" s="8"/>
      <c r="F1017" s="8"/>
      <c r="H1017" s="289"/>
      <c r="I1017" s="16"/>
      <c r="J1017" s="16"/>
      <c r="K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  <c r="AP1017" s="16"/>
      <c r="AQ1017" s="16"/>
      <c r="AR1017" s="16"/>
      <c r="AS1017" s="16"/>
      <c r="AT1017" s="16"/>
      <c r="AU1017" s="16"/>
      <c r="AV1017" s="16"/>
      <c r="AW1017" s="16"/>
      <c r="AX1017" s="16"/>
      <c r="AY1017" s="16"/>
      <c r="AZ1017" s="16"/>
      <c r="BA1017" s="16"/>
      <c r="BB1017" s="16"/>
      <c r="BC1017" s="16"/>
      <c r="BD1017" s="16"/>
      <c r="BE1017" s="16"/>
      <c r="BF1017" s="16"/>
    </row>
    <row r="1018" spans="1:58" x14ac:dyDescent="0.2">
      <c r="A1018" s="8"/>
      <c r="B1018" s="8"/>
      <c r="C1018" s="8"/>
      <c r="D1018" s="8"/>
      <c r="E1018" s="8"/>
      <c r="F1018" s="8"/>
      <c r="H1018" s="289"/>
      <c r="I1018" s="16"/>
      <c r="J1018" s="16"/>
      <c r="K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  <c r="AP1018" s="16"/>
      <c r="AQ1018" s="16"/>
      <c r="AR1018" s="16"/>
      <c r="AS1018" s="16"/>
      <c r="AT1018" s="16"/>
      <c r="AU1018" s="16"/>
      <c r="AV1018" s="16"/>
      <c r="AW1018" s="16"/>
      <c r="AX1018" s="16"/>
      <c r="AY1018" s="16"/>
      <c r="AZ1018" s="16"/>
      <c r="BA1018" s="16"/>
      <c r="BB1018" s="16"/>
      <c r="BC1018" s="16"/>
      <c r="BD1018" s="16"/>
      <c r="BE1018" s="16"/>
      <c r="BF1018" s="16"/>
    </row>
    <row r="1019" spans="1:58" x14ac:dyDescent="0.2">
      <c r="A1019" s="8"/>
      <c r="B1019" s="8"/>
      <c r="C1019" s="8"/>
      <c r="D1019" s="8"/>
      <c r="E1019" s="8"/>
      <c r="F1019" s="8"/>
      <c r="H1019" s="289"/>
      <c r="I1019" s="16"/>
      <c r="J1019" s="16"/>
      <c r="K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  <c r="AP1019" s="16"/>
      <c r="AQ1019" s="16"/>
      <c r="AR1019" s="16"/>
      <c r="AS1019" s="16"/>
      <c r="AT1019" s="16"/>
      <c r="AU1019" s="16"/>
      <c r="AV1019" s="16"/>
      <c r="AW1019" s="16"/>
      <c r="AX1019" s="16"/>
      <c r="AY1019" s="16"/>
      <c r="AZ1019" s="16"/>
      <c r="BA1019" s="16"/>
      <c r="BB1019" s="16"/>
      <c r="BC1019" s="16"/>
      <c r="BD1019" s="16"/>
      <c r="BE1019" s="16"/>
      <c r="BF1019" s="16"/>
    </row>
    <row r="1020" spans="1:58" x14ac:dyDescent="0.2">
      <c r="A1020" s="8"/>
      <c r="B1020" s="8"/>
      <c r="C1020" s="8"/>
      <c r="D1020" s="8"/>
      <c r="E1020" s="8"/>
      <c r="F1020" s="8"/>
      <c r="H1020" s="289"/>
      <c r="I1020" s="16"/>
      <c r="J1020" s="16"/>
      <c r="K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  <c r="AP1020" s="16"/>
      <c r="AQ1020" s="16"/>
      <c r="AR1020" s="16"/>
      <c r="AS1020" s="16"/>
      <c r="AT1020" s="16"/>
      <c r="AU1020" s="16"/>
      <c r="AV1020" s="16"/>
      <c r="AW1020" s="16"/>
      <c r="AX1020" s="16"/>
      <c r="AY1020" s="16"/>
      <c r="AZ1020" s="16"/>
      <c r="BA1020" s="16"/>
      <c r="BB1020" s="16"/>
      <c r="BC1020" s="16"/>
      <c r="BD1020" s="16"/>
      <c r="BE1020" s="16"/>
      <c r="BF1020" s="16"/>
    </row>
    <row r="1021" spans="1:58" x14ac:dyDescent="0.2">
      <c r="A1021" s="8"/>
      <c r="B1021" s="8"/>
      <c r="C1021" s="8"/>
      <c r="D1021" s="8"/>
      <c r="E1021" s="8"/>
      <c r="F1021" s="8"/>
      <c r="H1021" s="289"/>
      <c r="I1021" s="16"/>
      <c r="J1021" s="16"/>
      <c r="K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  <c r="AP1021" s="16"/>
      <c r="AQ1021" s="16"/>
      <c r="AR1021" s="16"/>
      <c r="AS1021" s="16"/>
      <c r="AT1021" s="16"/>
      <c r="AU1021" s="16"/>
      <c r="AV1021" s="16"/>
      <c r="AW1021" s="16"/>
      <c r="AX1021" s="16"/>
      <c r="AY1021" s="16"/>
      <c r="AZ1021" s="16"/>
      <c r="BA1021" s="16"/>
      <c r="BB1021" s="16"/>
      <c r="BC1021" s="16"/>
      <c r="BD1021" s="16"/>
      <c r="BE1021" s="16"/>
      <c r="BF1021" s="16"/>
    </row>
  </sheetData>
  <mergeCells count="16">
    <mergeCell ref="A435:F435"/>
    <mergeCell ref="A53:F53"/>
    <mergeCell ref="A68:F68"/>
    <mergeCell ref="A96:F96"/>
    <mergeCell ref="A165:F165"/>
    <mergeCell ref="A250:F250"/>
    <mergeCell ref="A370:F370"/>
    <mergeCell ref="H5:H6"/>
    <mergeCell ref="L5:L6"/>
    <mergeCell ref="M5:M6"/>
    <mergeCell ref="A2:G2"/>
    <mergeCell ref="A5:A6"/>
    <mergeCell ref="C5:C6"/>
    <mergeCell ref="E5:E6"/>
    <mergeCell ref="F5:F6"/>
    <mergeCell ref="G5:G6"/>
  </mergeCells>
  <printOptions horizontalCentered="1"/>
  <pageMargins left="0.39370078740157499" right="0.196850393700787" top="0.196850393700787" bottom="0.196850393700787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martie</vt:lpstr>
      <vt:lpstr>martie!Print_Area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Papainopol</dc:creator>
  <cp:lastModifiedBy>Artemiza Anton</cp:lastModifiedBy>
  <cp:lastPrinted>2017-07-10T13:00:06Z</cp:lastPrinted>
  <dcterms:created xsi:type="dcterms:W3CDTF">2017-02-17T08:37:33Z</dcterms:created>
  <dcterms:modified xsi:type="dcterms:W3CDTF">2017-07-10T13:02:07Z</dcterms:modified>
</cp:coreProperties>
</file>