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5480" windowHeight="10230" tabRatio="680" activeTab="0"/>
  </bookViews>
  <sheets>
    <sheet name="martie" sheetId="1" r:id="rId1"/>
    <sheet name="febr" sheetId="2" r:id="rId2"/>
    <sheet name="ian" sheetId="3" r:id="rId3"/>
    <sheet name="APRILIE" sheetId="4" r:id="rId4"/>
  </sheets>
  <definedNames>
    <definedName name="_xlnm.Print_Area" localSheetId="0">'martie'!$A$1:$M$456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<sst xmlns="http://schemas.openxmlformats.org/spreadsheetml/2006/main" count="2777" uniqueCount="348">
  <si>
    <t>Contul de executie al bugetului asigurarilor pentru somaj</t>
  </si>
  <si>
    <t>lei</t>
  </si>
  <si>
    <t>Cap.</t>
  </si>
  <si>
    <t>Sub</t>
  </si>
  <si>
    <t>Prgf.</t>
  </si>
  <si>
    <t>Gr</t>
  </si>
  <si>
    <t>Art.</t>
  </si>
  <si>
    <t>Alin.</t>
  </si>
  <si>
    <t>Denumire indicator</t>
  </si>
  <si>
    <t>Luna</t>
  </si>
  <si>
    <t>Cumulat</t>
  </si>
  <si>
    <t>cap</t>
  </si>
  <si>
    <t>titlu</t>
  </si>
  <si>
    <t>OOO1</t>
  </si>
  <si>
    <t>O4</t>
  </si>
  <si>
    <t>TOTAL VENITURI</t>
  </si>
  <si>
    <t>OOO2</t>
  </si>
  <si>
    <t>1.VENITURI CURENTE</t>
  </si>
  <si>
    <t>2OOO</t>
  </si>
  <si>
    <t>B.CONTRIBUTII DE ASIGURARI</t>
  </si>
  <si>
    <t>2OO4</t>
  </si>
  <si>
    <t>CONTRIBUTIILE ANGAJATORILOR</t>
  </si>
  <si>
    <t>O2</t>
  </si>
  <si>
    <t>Contr.de asig.pt.somaj dat.de ang.</t>
  </si>
  <si>
    <t>O1</t>
  </si>
  <si>
    <t>Contr.ale ang.si ale pers.jrd. asim. ang.</t>
  </si>
  <si>
    <t>O6</t>
  </si>
  <si>
    <t>Contr.ang. la fd-ul de garantare pt.plata creantelor sal.</t>
  </si>
  <si>
    <t>21O4</t>
  </si>
  <si>
    <t>CONTRIBUTIILE ASIGURATILOR</t>
  </si>
  <si>
    <t xml:space="preserve">Contr.de asig.pt.somaj dat.de asig. </t>
  </si>
  <si>
    <t>Contr.indiv.</t>
  </si>
  <si>
    <t>Contr.dat.de pers.cu contr.de asig.pt.somaj</t>
  </si>
  <si>
    <t>29OO</t>
  </si>
  <si>
    <t>C.VENITURI NEFISCALE</t>
  </si>
  <si>
    <t>3OOO</t>
  </si>
  <si>
    <t>C1.VENITURI DIN PROPRIETATI</t>
  </si>
  <si>
    <t>31O4</t>
  </si>
  <si>
    <t>VENITURI DIN DOBANZI</t>
  </si>
  <si>
    <t>O3</t>
  </si>
  <si>
    <t>Alte venituri din dobanzi</t>
  </si>
  <si>
    <t>Venituri din dobanzi la fd.de garant.pt.pl.creantelor sal.</t>
  </si>
  <si>
    <t>36OO</t>
  </si>
  <si>
    <t>C2.VANZARI  DE BUNURI  SI SERVICII</t>
  </si>
  <si>
    <t>36O4</t>
  </si>
  <si>
    <t>DIVERSE VENITURI</t>
  </si>
  <si>
    <t>Alte venituri la fd.de garant.pt.pl.creantelor sal.</t>
  </si>
  <si>
    <t>5O</t>
  </si>
  <si>
    <t>Alte venituri</t>
  </si>
  <si>
    <t>4OO4</t>
  </si>
  <si>
    <t>INCASARI DIN RAMBURSAREA IMPRUMUTURILOR ACORDATE</t>
  </si>
  <si>
    <t>Inc.din ramb.impr.ac.pt.inf.si dezv.de intr.mici si mijl.</t>
  </si>
  <si>
    <t>IV SUBVENTII</t>
  </si>
  <si>
    <t>SUBVENTII DE LA ALTE NIVELE ALE</t>
  </si>
  <si>
    <t>SUBVENTII DE LA BUGETUL DE STAT</t>
  </si>
  <si>
    <t>B. Curente</t>
  </si>
  <si>
    <t>Sume primite de bugetul asigurarilor pentru somaj</t>
  </si>
  <si>
    <t>Sume primite de la UE in contul platilor efectuate</t>
  </si>
  <si>
    <t>01</t>
  </si>
  <si>
    <t>Fondul European de Dezvoltare Rurala</t>
  </si>
  <si>
    <t>02</t>
  </si>
  <si>
    <t>Fondul Social European</t>
  </si>
  <si>
    <t>49O4</t>
  </si>
  <si>
    <t>Venituri sistem asigurari pt.somaj</t>
  </si>
  <si>
    <t>Venituri fd.garant.pt.pl.creantelor sal.</t>
  </si>
  <si>
    <t>5OO4</t>
  </si>
  <si>
    <t>TOTAL CHELTUIELI</t>
  </si>
  <si>
    <t xml:space="preserve">           din care:</t>
  </si>
  <si>
    <t>CHELTUIELI BUGET  SOMAJ</t>
  </si>
  <si>
    <t>CHELTUIELI FOND GARANTARE</t>
  </si>
  <si>
    <t xml:space="preserve">      CHELTUIELI CURENTE</t>
  </si>
  <si>
    <t>1O</t>
  </si>
  <si>
    <t xml:space="preserve">                CHELTUIELI DE PERSONAL</t>
  </si>
  <si>
    <t>2O</t>
  </si>
  <si>
    <t xml:space="preserve">                BUNURI SI SERVICII</t>
  </si>
  <si>
    <t>3O</t>
  </si>
  <si>
    <t xml:space="preserve">                DOBANZI</t>
  </si>
  <si>
    <t>4O</t>
  </si>
  <si>
    <t xml:space="preserve">               SUBVENTII</t>
  </si>
  <si>
    <t xml:space="preserve">               TRANSFERURI INTRE UNITATI ALE ADMINISTRATIEI PUBLICE</t>
  </si>
  <si>
    <t xml:space="preserve">                      Transferuri curente</t>
  </si>
  <si>
    <t xml:space="preserve">                            Transferuri catre institutii publice</t>
  </si>
  <si>
    <t xml:space="preserve">                            Transferuri din bugetul asigurarilor pentru somaj catre bugetul asigurarilor sociale de stat</t>
  </si>
  <si>
    <t xml:space="preserve">                               Transferuri din bugetul asigurarilor pentru somaj catre bugetele locale pentru finantarea programelor pentru ocuparea temporara a fortei de munca</t>
  </si>
  <si>
    <t xml:space="preserve">                            Transferuri din bugetul asigurarilor pentru somaj catre bugetul fondului national unic de asigurari sociale de sanatate</t>
  </si>
  <si>
    <t xml:space="preserve">                            Transferuri din bugetul asigurarilor pentru somaj catre bugetul asigurarilor sociale de stat reprezentand asigurare pentru accidente de munca si boli profesionale pentru someri pe durata practicii</t>
  </si>
  <si>
    <t xml:space="preserve">                ALTE TRANSFERURI</t>
  </si>
  <si>
    <t xml:space="preserve">Proiecte cu finantare din fonduri externe neramb ( FEN ) postaderare </t>
  </si>
  <si>
    <t xml:space="preserve">                ASISTENTA SOCIALA</t>
  </si>
  <si>
    <t xml:space="preserve">                       Asigurari sociale</t>
  </si>
  <si>
    <t xml:space="preserve">                       Ajutoare sociale </t>
  </si>
  <si>
    <t xml:space="preserve">                              Ajutoare sociale in numerar</t>
  </si>
  <si>
    <t xml:space="preserve">                              Ajutoare sociale in natura</t>
  </si>
  <si>
    <t xml:space="preserve">                ALTE CHELTUIELI</t>
  </si>
  <si>
    <t>7O</t>
  </si>
  <si>
    <t xml:space="preserve">       CHELTUIELI DE CAPITAL</t>
  </si>
  <si>
    <t xml:space="preserve">                ACTIVE NEFINANCIARE</t>
  </si>
  <si>
    <t xml:space="preserve">       OPERATIUNI FINANCIARE</t>
  </si>
  <si>
    <t>8O</t>
  </si>
  <si>
    <t xml:space="preserve">                IMPRUMUTURI</t>
  </si>
  <si>
    <t xml:space="preserve">               RAMBURSARI DE CREDITE</t>
  </si>
  <si>
    <t>Pl efect in anii prec si recup in anul curent</t>
  </si>
  <si>
    <t>64O4</t>
  </si>
  <si>
    <t>CHELTUIELILE FONDULUI DE GARANTARE PENTRU PLATA CREANTELOR SALARIALE</t>
  </si>
  <si>
    <t xml:space="preserve">                        Cheltuieli salariale in bani</t>
  </si>
  <si>
    <t xml:space="preserve">                              Salarii de baza</t>
  </si>
  <si>
    <t xml:space="preserve">                              Salarii de merit</t>
  </si>
  <si>
    <t xml:space="preserve">                              Indemnizatii de conducere</t>
  </si>
  <si>
    <t xml:space="preserve">                              Spor de vechime</t>
  </si>
  <si>
    <t xml:space="preserve">                              Sporuri pentru conditii de munca </t>
  </si>
  <si>
    <t xml:space="preserve">                              Alte sporuri</t>
  </si>
  <si>
    <t xml:space="preserve">                              Ore suplimentare</t>
  </si>
  <si>
    <t>O8</t>
  </si>
  <si>
    <t xml:space="preserve">                              Fond de premii</t>
  </si>
  <si>
    <t>O9</t>
  </si>
  <si>
    <t xml:space="preserve">                              Prima de vacanta</t>
  </si>
  <si>
    <t xml:space="preserve">                              Fond pentru posturi ocupate prin cumul</t>
  </si>
  <si>
    <t xml:space="preserve">                              Fond aferent platii cu ora   </t>
  </si>
  <si>
    <t xml:space="preserve">                              Indemnizatii platite unor persoane din afara unitatii</t>
  </si>
  <si>
    <t xml:space="preserve">                              Indemnizatii de delegare</t>
  </si>
  <si>
    <t xml:space="preserve">                              Indemnizatii de detasare</t>
  </si>
  <si>
    <t xml:space="preserve">                              Alocatiipentru transportul la si dela locul de munca</t>
  </si>
  <si>
    <t xml:space="preserve">                              Alocatii pentru locuinte</t>
  </si>
  <si>
    <t xml:space="preserve">                              Alte drepturi salariale in bani</t>
  </si>
  <si>
    <t xml:space="preserve">                       Contributii</t>
  </si>
  <si>
    <t xml:space="preserve">                               Contributii de asigurari sociale de stat</t>
  </si>
  <si>
    <t xml:space="preserve">                               Contributii de sigurari de somaj</t>
  </si>
  <si>
    <t xml:space="preserve">                               Contributii de sigurari de sanatate</t>
  </si>
  <si>
    <t xml:space="preserve">                               Contributii de asigurari pentru accidente de munca si boli profesionale</t>
  </si>
  <si>
    <t xml:space="preserve">                               Contributii pentru concedii si indemnizatii</t>
  </si>
  <si>
    <t>O7</t>
  </si>
  <si>
    <t xml:space="preserve">                              Contributii la Fondul de garantare a creantelor salariale</t>
  </si>
  <si>
    <t xml:space="preserve">                       Bunuri si servicii</t>
  </si>
  <si>
    <t xml:space="preserve">                               Furnituri de birou</t>
  </si>
  <si>
    <t xml:space="preserve">                               Materiale pentru curatenie</t>
  </si>
  <si>
    <t xml:space="preserve">                               Incalzit, iluminat si forta motrica</t>
  </si>
  <si>
    <t xml:space="preserve">                               Apa, canal si salubritate</t>
  </si>
  <si>
    <t xml:space="preserve">                               Materiale si prestari servicii cu caracter functional</t>
  </si>
  <si>
    <t xml:space="preserve">                               Alte bunuri si servicii pentru intretinere si functionare</t>
  </si>
  <si>
    <t>O5</t>
  </si>
  <si>
    <t xml:space="preserve">                       Bunuri de natura obiectelor de inventar</t>
  </si>
  <si>
    <t xml:space="preserve">                               Uniforme si echipament</t>
  </si>
  <si>
    <t xml:space="preserve">                               Lenjerie si accesorii de pat</t>
  </si>
  <si>
    <t xml:space="preserve">                               Alte obiecte de inventar</t>
  </si>
  <si>
    <t xml:space="preserve">                        Pregatire profesionala</t>
  </si>
  <si>
    <t xml:space="preserve">                        Alte cheltuieli</t>
  </si>
  <si>
    <t xml:space="preserve">                               Protocol si reprezentare</t>
  </si>
  <si>
    <t xml:space="preserve">                               Chirii</t>
  </si>
  <si>
    <t xml:space="preserve">                               Prestari de servicii pentru transmiterea drepturilor</t>
  </si>
  <si>
    <t xml:space="preserve">                               Alte cheltuieli cu bunuri si servicii</t>
  </si>
  <si>
    <t xml:space="preserve">               ALTE CHELTUIELI</t>
  </si>
  <si>
    <t xml:space="preserve">          Sume aferente platii creantelor salariale</t>
  </si>
  <si>
    <t>din total capitol:</t>
  </si>
  <si>
    <t xml:space="preserve">         Asigurari pentru plata creantelor salariale</t>
  </si>
  <si>
    <t xml:space="preserve">          Cheltuieli de gestionare ale Fondului de garantare a creantelor salariale</t>
  </si>
  <si>
    <t xml:space="preserve">                 Cheltuieli cu transmiterea si plata drepturilor</t>
  </si>
  <si>
    <t xml:space="preserve">                  Alte cheltuieli de administrare Fond</t>
  </si>
  <si>
    <t>65OO</t>
  </si>
  <si>
    <t>PARTEA III CHELTUIELI SOCIAL CULTURALE</t>
  </si>
  <si>
    <t>CHELTUIELI CURENTE</t>
  </si>
  <si>
    <t>TITLULI CHELTUIELI DE PERSONAL</t>
  </si>
  <si>
    <t>TITLUL II BUNURI SI SERVICII</t>
  </si>
  <si>
    <t>TITLUL III DOBANZI</t>
  </si>
  <si>
    <t>TITLUL IV SUBVENTII</t>
  </si>
  <si>
    <t>TITLUL VI TRANSFERURI INTRE UNITATI ALE ADMINISTRATIEI PUBLICE</t>
  </si>
  <si>
    <t>TITLUL VIII ASISTENTA SOCIALE</t>
  </si>
  <si>
    <t>CHELTUIELI DE CAPITAL</t>
  </si>
  <si>
    <t>TITLUL X ACTIVE NEFINANCIARE</t>
  </si>
  <si>
    <t>OPERATIUNI FINANCIARE</t>
  </si>
  <si>
    <t>TITLUL XIV RAMBURSARI DE CREDITE</t>
  </si>
  <si>
    <t>PLATI EFECTUATE IN ANII PRECEDENTI SI RECUPERATE IN ANUL CURENT</t>
  </si>
  <si>
    <t>65O4</t>
  </si>
  <si>
    <t>INVATAMANT</t>
  </si>
  <si>
    <t xml:space="preserve">                               Carburanti si lubrifianti</t>
  </si>
  <si>
    <t xml:space="preserve">                               Piese de schimb</t>
  </si>
  <si>
    <t xml:space="preserve">                               Transport</t>
  </si>
  <si>
    <t xml:space="preserve">                               Posta, telecomunicatii, radio, tv, internet</t>
  </si>
  <si>
    <t xml:space="preserve">                       Reparatii curente</t>
  </si>
  <si>
    <t xml:space="preserve">                       Deplasari, detasari, transferari</t>
  </si>
  <si>
    <t xml:space="preserve">                              Deplasari interne, detasari, transferari</t>
  </si>
  <si>
    <t xml:space="preserve">                              Deplasari in strainatate</t>
  </si>
  <si>
    <t xml:space="preserve">                       Carti, publicatii si materiale documentare</t>
  </si>
  <si>
    <t xml:space="preserve">                        Protectia muncii</t>
  </si>
  <si>
    <t xml:space="preserve">                        Comisioane si alte costuri aferente imprumuturilor</t>
  </si>
  <si>
    <t xml:space="preserve">                              Comisioane si alte costuri aferente imprumuturilor externe</t>
  </si>
  <si>
    <t xml:space="preserve">                  SUBVENTII</t>
  </si>
  <si>
    <t xml:space="preserve">                       Plati catre angajatori pentru formarea profesionala a angajatilor</t>
  </si>
  <si>
    <t xml:space="preserve">                  ASISTENTA SOCIALA</t>
  </si>
  <si>
    <t xml:space="preserve">     CHELTUIELI DE CAPITAL</t>
  </si>
  <si>
    <t xml:space="preserve">          ACTIVE NEFINANCIARE </t>
  </si>
  <si>
    <t xml:space="preserve">                        Active fixe </t>
  </si>
  <si>
    <t xml:space="preserve">                                Constructii</t>
  </si>
  <si>
    <t xml:space="preserve">                                Masini, echipamente si mijloace de transport</t>
  </si>
  <si>
    <t xml:space="preserve">                                Mobilier, aparatura birotica si alte active corporale</t>
  </si>
  <si>
    <t xml:space="preserve">                                Alte active fixe </t>
  </si>
  <si>
    <t xml:space="preserve">                        Reparatii capitale aferente activelor fixe</t>
  </si>
  <si>
    <t xml:space="preserve">din total capitol: </t>
  </si>
  <si>
    <t xml:space="preserve">                        Invatamant nedefinibil prin nivel</t>
  </si>
  <si>
    <t xml:space="preserve">                                Centre de specializare, perfectionare, calificare si recalificare</t>
  </si>
  <si>
    <t xml:space="preserve">                        Alte cheltuieli in domeniul invatamantului</t>
  </si>
  <si>
    <t>68O4</t>
  </si>
  <si>
    <t xml:space="preserve">ASIGURARI SI ASISTENTA SOCIALA </t>
  </si>
  <si>
    <t xml:space="preserve">                      Cheltuieli salariale in natura</t>
  </si>
  <si>
    <t xml:space="preserve">                              Tichete de masa</t>
  </si>
  <si>
    <t xml:space="preserve">                               Norme de hrana</t>
  </si>
  <si>
    <t xml:space="preserve">                               Uniforme si echipament obligatoriu</t>
  </si>
  <si>
    <t xml:space="preserve">                               Locuinta de serviciu folosita  de salalariat si familia sa</t>
  </si>
  <si>
    <t xml:space="preserve">                               Transport la si de la locul de munca</t>
  </si>
  <si>
    <t xml:space="preserve">                                Alte dreptuir salariale in natura</t>
  </si>
  <si>
    <t xml:space="preserve">                               Incalzit, luminat si forta motrica</t>
  </si>
  <si>
    <t xml:space="preserve">                        Consultanta si expertiza</t>
  </si>
  <si>
    <t xml:space="preserve">                        Studii si cercetari </t>
  </si>
  <si>
    <t xml:space="preserve">                      Cheltuieli judiciare si extrajudiciare derivate din actiuni in reprezentarea intereselor statului, potrivit dispozitiilor legale</t>
  </si>
  <si>
    <t xml:space="preserve">                              Prime de asigurare non-viata</t>
  </si>
  <si>
    <t xml:space="preserve">                                Executarea silita a creantelor bugetare</t>
  </si>
  <si>
    <t>03</t>
  </si>
  <si>
    <t xml:space="preserve">                      Dobanzi</t>
  </si>
  <si>
    <t xml:space="preserve">                             Dobanza datorata trezoreriei statului</t>
  </si>
  <si>
    <t xml:space="preserve">                TRANSFERURI INTRE UNITATI ALE ADMINISTRATIEI PUBLICE</t>
  </si>
  <si>
    <t xml:space="preserve">  Indemnizatii de somaj total, din care :</t>
  </si>
  <si>
    <t xml:space="preserve">    - aj.somaj Lg.76/2002</t>
  </si>
  <si>
    <t xml:space="preserve"> - aj somaj pers care au lucrat in state UE</t>
  </si>
  <si>
    <t xml:space="preserve">    - venit de completare OUG 175/2002</t>
  </si>
  <si>
    <t xml:space="preserve">    - venit de completare OUG 115/2003</t>
  </si>
  <si>
    <t xml:space="preserve">    - venit de completare conf. Lg.138/2004</t>
  </si>
  <si>
    <t xml:space="preserve">    - altele</t>
  </si>
  <si>
    <t xml:space="preserve">  Indemniz.somaj abs.si militari</t>
  </si>
  <si>
    <t xml:space="preserve">  Pl.comp.total, din care:</t>
  </si>
  <si>
    <t xml:space="preserve">    - OG 7/98</t>
  </si>
  <si>
    <t xml:space="preserve">    - OG 22/2004</t>
  </si>
  <si>
    <t xml:space="preserve">    CHELTUIELI DE CAPITAL</t>
  </si>
  <si>
    <t xml:space="preserve">      OPERATIUNI FINANCIARE</t>
  </si>
  <si>
    <t xml:space="preserve">            RAMBURSARI DE CREDITE</t>
  </si>
  <si>
    <t xml:space="preserve">                        Rambursari de credite externe</t>
  </si>
  <si>
    <t xml:space="preserve">                             Rambursari de credite externe contractate de ordonatori de credite</t>
  </si>
  <si>
    <t xml:space="preserve">          Asigurari pentru somaj</t>
  </si>
  <si>
    <t xml:space="preserve">          Prevenirea excluderii sociale</t>
  </si>
  <si>
    <t xml:space="preserve">                  Alte cheltuieli in domeniul prevenirii excluderii sociale</t>
  </si>
  <si>
    <t xml:space="preserve">          Alte cheltuieli in domeniul asigurarilor si asistentei sociale</t>
  </si>
  <si>
    <t xml:space="preserve">                  Cheltuieli cu transmiterea si plata drepturilor</t>
  </si>
  <si>
    <t xml:space="preserve">                   Alte cheltuieli de administrare fond</t>
  </si>
  <si>
    <t>8OO4</t>
  </si>
  <si>
    <t>ACTIUNI GENERALE ECONOMICE, COMERCIALE SI DE MUNCA</t>
  </si>
  <si>
    <t xml:space="preserve">                SUBVENTII</t>
  </si>
  <si>
    <t xml:space="preserve">                        Fonduri nerambursabile pentru crearea de noi locuri de munca</t>
  </si>
  <si>
    <t xml:space="preserve">                       Plati pentru stimularea crearii de locuri de munca </t>
  </si>
  <si>
    <t xml:space="preserve">                       Transferuri curente</t>
  </si>
  <si>
    <t xml:space="preserve">                 ALTE TRANSFERURI</t>
  </si>
  <si>
    <t xml:space="preserve">                  A. Transferuri interne</t>
  </si>
  <si>
    <t xml:space="preserve">                              Programe PHARE si alte programe cu finantare nerambursabila</t>
  </si>
  <si>
    <t xml:space="preserve">                              Cofinantarea asistentei financiare nerambursabile post aderare de la Comunitatea Europeana</t>
  </si>
  <si>
    <t xml:space="preserve">                   B. Transferuri curente in strainatate (catre organizatii internationale)</t>
  </si>
  <si>
    <t xml:space="preserve">                               Contributii si cotizatii la organisme internationale</t>
  </si>
  <si>
    <t xml:space="preserve">                  PROIECTE CU FINANTARE DIN FONDURI EXTERNE NERAMBURSABILE (FEN) POSTADERARE</t>
  </si>
  <si>
    <t>Programe din Fondul European de Dezvoltare Regionala (FEDR)</t>
  </si>
  <si>
    <t>Programe din Fondul Social European (FSE)</t>
  </si>
  <si>
    <t>Cofin asist fin neramb postader de la CE</t>
  </si>
  <si>
    <t xml:space="preserve">                 ASISTENTA SOCIALA</t>
  </si>
  <si>
    <t xml:space="preserve">                       Ajutoare sociale</t>
  </si>
  <si>
    <t xml:space="preserve">                                 Ajutoare sociale in numerar</t>
  </si>
  <si>
    <t xml:space="preserve">  Plati pt.stimularea mobilitatii fortei de munca :</t>
  </si>
  <si>
    <t xml:space="preserve">    - prima de incadrare</t>
  </si>
  <si>
    <t xml:space="preserve">    - prima de instalare</t>
  </si>
  <si>
    <t xml:space="preserve">  Plati pt.stimularea angajatorilor care angaj.absolventi</t>
  </si>
  <si>
    <t xml:space="preserve">    - absolventi ( art.80 alin.1)</t>
  </si>
  <si>
    <t xml:space="preserve">    - absolventi pers.cu handicap</t>
  </si>
  <si>
    <t xml:space="preserve">    - absolventi medici si farmacisti</t>
  </si>
  <si>
    <t xml:space="preserve">  Plati pt.stimularea absolventilor</t>
  </si>
  <si>
    <t xml:space="preserve">    - prima de stimulare</t>
  </si>
  <si>
    <t xml:space="preserve">  Plati pt.stimularea angajatorilor care angaj.someri apartinand unor categorii defavorizate:</t>
  </si>
  <si>
    <t xml:space="preserve">    - pers. peste 45 ani si unici intretinatori</t>
  </si>
  <si>
    <t xml:space="preserve">    - pers. cu handicap</t>
  </si>
  <si>
    <t xml:space="preserve">    - pers.care mai au 3 ani pana la pensie</t>
  </si>
  <si>
    <t>Legea 72/2007</t>
  </si>
  <si>
    <t>Plati pentru pregatirea profesionala a absolventilor (art.84)</t>
  </si>
  <si>
    <t xml:space="preserve">  Plati pt.stimularea somerilor care se angajeaza inainte de expirarea perioadei de somaj.</t>
  </si>
  <si>
    <t xml:space="preserve">                 OPERATIUNI FINANCIARE</t>
  </si>
  <si>
    <t xml:space="preserve">                       IMPRUMUTURI</t>
  </si>
  <si>
    <t xml:space="preserve">                            Imprumuturi din bugetul asigurarilor pentru somaj  </t>
  </si>
  <si>
    <t xml:space="preserve">                            Imprumuturi acordate de agentiile guvernamentale si administrate prin agentii de credit</t>
  </si>
  <si>
    <t xml:space="preserve">              Actiuni generale de munca</t>
  </si>
  <si>
    <t xml:space="preserve">                  Masuri active pentru combaterea somajului</t>
  </si>
  <si>
    <t xml:space="preserve">                  Stimularea crearii de locuri de munca</t>
  </si>
  <si>
    <t xml:space="preserve">                  Alte actiuni generale de munca</t>
  </si>
  <si>
    <t>Cheltuieli sistem asigurari pt.somaj</t>
  </si>
  <si>
    <t xml:space="preserve">Cheltuieli fond de garantare </t>
  </si>
  <si>
    <t>99O4</t>
  </si>
  <si>
    <t>EXCEDENT / DEFICIT</t>
  </si>
  <si>
    <t>Excedent-deficit - asigurari pentru somaj</t>
  </si>
  <si>
    <t>Excedent-deficit - fond  garantare</t>
  </si>
  <si>
    <t xml:space="preserve">PROIECTE CU FINANTARE DIN FONDURI EXTERNE NERAMBURSABILE (FEN) POSTADERARE </t>
  </si>
  <si>
    <t xml:space="preserve">                   Finantare nationala</t>
  </si>
  <si>
    <t xml:space="preserve">                   Finantare UE</t>
  </si>
  <si>
    <t xml:space="preserve">                   Cheltuieli neeligibile</t>
  </si>
  <si>
    <t>24</t>
  </si>
  <si>
    <t>Cofinantarea asistentei financiare nerambursabile postaderare de la Comunitatea Europeana</t>
  </si>
  <si>
    <t>Cheltuieli deduse</t>
  </si>
  <si>
    <t>art.80</t>
  </si>
  <si>
    <t>art.85</t>
  </si>
  <si>
    <t>lg.72</t>
  </si>
  <si>
    <t>Total</t>
  </si>
  <si>
    <t>anterior</t>
  </si>
  <si>
    <t>curenta</t>
  </si>
  <si>
    <t>curent</t>
  </si>
  <si>
    <t>JUDETUL VALCEA</t>
  </si>
  <si>
    <t xml:space="preserve">    - venit de completare L 174/2006</t>
  </si>
  <si>
    <t xml:space="preserve">    - venit de completare OUG 116/2006</t>
  </si>
  <si>
    <t xml:space="preserve">    - OG 98/99</t>
  </si>
  <si>
    <t xml:space="preserve">    - venit de completare OUG 9/2010</t>
  </si>
  <si>
    <t>Operator de date cu caracter personal nr. 574</t>
  </si>
  <si>
    <t>NR……………. / ………………….</t>
  </si>
  <si>
    <t>Contributii datorate de pers.cf.OUG 58/2010</t>
  </si>
  <si>
    <t>SEF SERVICIU</t>
  </si>
  <si>
    <t>Contributii datorate de pers.cf.OUG 82/2010</t>
  </si>
  <si>
    <t>UDREA FIRUTA</t>
  </si>
  <si>
    <t xml:space="preserve"> </t>
  </si>
  <si>
    <t xml:space="preserve">    - altele (ajutor conf OUG 54/2011)</t>
  </si>
  <si>
    <t xml:space="preserve">DIRECTOR EXECUTIV                                            </t>
  </si>
  <si>
    <t xml:space="preserve">  </t>
  </si>
  <si>
    <t>Plati efectuate in anii precedenti si recuperate in anul curent</t>
  </si>
  <si>
    <t xml:space="preserve">    - venit de completare OUG 36/2013</t>
  </si>
  <si>
    <t>lg116</t>
  </si>
  <si>
    <t>NICOLAE GABRIEL ALBINARU</t>
  </si>
  <si>
    <t>la data de 31.01.2016</t>
  </si>
  <si>
    <t>art.93</t>
  </si>
  <si>
    <t>Sume provenite din finantarea bugetara ani precedenti</t>
  </si>
  <si>
    <t>la data de 29.02.2016</t>
  </si>
  <si>
    <t>la data de 31.03.2016</t>
  </si>
  <si>
    <t>trim I</t>
  </si>
  <si>
    <t>Diferenta buget</t>
  </si>
  <si>
    <t xml:space="preserve"> executie</t>
  </si>
  <si>
    <t xml:space="preserve">Buget </t>
  </si>
  <si>
    <t>Grad realizare</t>
  </si>
  <si>
    <t>executie %</t>
  </si>
  <si>
    <t>Tociu Ionel</t>
  </si>
  <si>
    <t>Anton Artemiza Ligia</t>
  </si>
  <si>
    <t xml:space="preserve">                Despagubiri civile</t>
  </si>
  <si>
    <t xml:space="preserve"> AJOFM  BUZAU</t>
  </si>
  <si>
    <t xml:space="preserve">    Ionel TOCIU                                                                                    Artemiza ANTON</t>
  </si>
  <si>
    <t xml:space="preserve">                             Valeriu  DIMCIU                                                                              Artemiza ANTON</t>
  </si>
  <si>
    <t>DIRECTOR EXECUTIV                                                                        SEF SERVICIU ADMINISTRARE BUGET</t>
  </si>
  <si>
    <t xml:space="preserve">              DIRECTOR EXECUTIV  ADJUNCT                                                           SEF SERVICIU ADMINISTRARE BUGET</t>
  </si>
  <si>
    <t>Cheltuieli judiciare si extrajudiciare derivate din actiuni in reprezentarea intereselor statului,potrivit dispozitiilorn legale</t>
  </si>
  <si>
    <t>trim I+II+III</t>
  </si>
  <si>
    <t>la data de 30.09.2016</t>
  </si>
  <si>
    <t>30.09.2016</t>
  </si>
  <si>
    <t>SEF SERVICIU ADMINISTRARE BUGET</t>
  </si>
  <si>
    <t xml:space="preserve">                   Artemiza Ligia ANTON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</si>
</sst>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  <numFmt numFmtId="173" formatCode="#,##0.0"/>
    <numFmt numFmtId="174" formatCode="#,##0.00000"/>
    <numFmt numFmtId="175" formatCode="mm/dd"/>
    <numFmt numFmtId="176" formatCode="_(* #,##0_);_(* \(#,##0\);_(* &quot;-&quot;??_);_(@_)"/>
    <numFmt numFmtId="177" formatCode="_(* #,##0.0_);_(* \(#,##0.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_-* #,##0\ _L_E_I_-;\-* #,##0\ _L_E_I_-;_-* &quot;-&quot;\ _L_E_I_-;_-@_-"/>
    <numFmt numFmtId="195" formatCode="_-* #,##0.00\ _L_E_I_-;\-* #,##0.00\ _L_E_I_-;_-* &quot;-&quot;??\ _L_E_I_-;_-@_-"/>
    <numFmt numFmtId="196" formatCode="_-* #,##0.0_-;\-* #,##0.0_-;_-* &quot;-&quot;??_-;_-@_-"/>
    <numFmt numFmtId="197" formatCode="_-* #,##0_-;\-* #,##0_-;_-* &quot;-&quot;??_-;_-@_-"/>
    <numFmt numFmtId="198" formatCode="_-* #,##0.0000000000000_-;\-* #,##0.0000000000000_-;_-* &quot;-&quot;???????????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mm/dd/yy"/>
    <numFmt numFmtId="203" formatCode="&quot;Da&quot;;&quot;Da&quot;;&quot;Nu&quot;"/>
    <numFmt numFmtId="204" formatCode="&quot;Adevărat&quot;;&quot;Adevărat&quot;;&quot;Fals&quot;"/>
    <numFmt numFmtId="205" formatCode="&quot;Activat&quot;;&quot;Activat&quot;;&quot;Dezactivat&quot;"/>
    <numFmt numFmtId="206" formatCode="[$-418]d\ mmmm\ yyyy"/>
    <numFmt numFmtId="207" formatCode="#,##0_ ;[Red]\-#,##0\ "/>
    <numFmt numFmtId="208" formatCode="0.00_ ;[Red]\-0.00\ "/>
    <numFmt numFmtId="209" formatCode="0.0"/>
    <numFmt numFmtId="210" formatCode="[$-418]dd/mmmm/yyyy"/>
  </numFmts>
  <fonts count="5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9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0" fillId="0" borderId="17" xfId="0" applyNumberFormat="1" applyFont="1" applyBorder="1" applyAlignment="1">
      <alignment horizontal="center" vertical="top" wrapText="1"/>
    </xf>
    <xf numFmtId="3" fontId="7" fillId="0" borderId="15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4" fontId="7" fillId="0" borderId="21" xfId="0" applyNumberFormat="1" applyFont="1" applyBorder="1" applyAlignment="1">
      <alignment vertical="top"/>
    </xf>
    <xf numFmtId="3" fontId="7" fillId="0" borderId="19" xfId="0" applyNumberFormat="1" applyFont="1" applyFill="1" applyBorder="1" applyAlignment="1">
      <alignment vertical="top"/>
    </xf>
    <xf numFmtId="4" fontId="7" fillId="0" borderId="21" xfId="0" applyNumberFormat="1" applyFont="1" applyBorder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6" fillId="0" borderId="18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 vertical="top" wrapText="1"/>
    </xf>
    <xf numFmtId="3" fontId="0" fillId="0" borderId="19" xfId="0" applyNumberFormat="1" applyFont="1" applyBorder="1" applyAlignment="1">
      <alignment vertical="top" wrapText="1"/>
    </xf>
    <xf numFmtId="4" fontId="0" fillId="0" borderId="21" xfId="0" applyNumberFormat="1" applyFont="1" applyBorder="1" applyAlignment="1">
      <alignment vertical="top"/>
    </xf>
    <xf numFmtId="3" fontId="0" fillId="0" borderId="19" xfId="0" applyNumberFormat="1" applyFont="1" applyBorder="1" applyAlignment="1">
      <alignment vertical="top"/>
    </xf>
    <xf numFmtId="0" fontId="7" fillId="0" borderId="21" xfId="0" applyNumberFormat="1" applyFont="1" applyBorder="1" applyAlignment="1">
      <alignment horizontal="left" vertical="top" wrapText="1"/>
    </xf>
    <xf numFmtId="0" fontId="7" fillId="0" borderId="21" xfId="0" applyNumberFormat="1" applyFont="1" applyBorder="1" applyAlignment="1">
      <alignment vertical="top" wrapText="1"/>
    </xf>
    <xf numFmtId="0" fontId="0" fillId="0" borderId="21" xfId="0" applyNumberFormat="1" applyFont="1" applyBorder="1" applyAlignment="1">
      <alignment vertical="top" wrapText="1"/>
    </xf>
    <xf numFmtId="49" fontId="6" fillId="0" borderId="19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7" fillId="0" borderId="25" xfId="0" applyNumberFormat="1" applyFont="1" applyBorder="1" applyAlignment="1">
      <alignment vertical="top" wrapText="1"/>
    </xf>
    <xf numFmtId="3" fontId="7" fillId="0" borderId="23" xfId="0" applyNumberFormat="1" applyFont="1" applyFill="1" applyBorder="1" applyAlignment="1">
      <alignment vertical="top"/>
    </xf>
    <xf numFmtId="0" fontId="6" fillId="0" borderId="26" xfId="0" applyNumberFormat="1" applyFont="1" applyBorder="1" applyAlignment="1">
      <alignment/>
    </xf>
    <xf numFmtId="0" fontId="6" fillId="0" borderId="27" xfId="0" applyNumberFormat="1" applyFont="1" applyBorder="1" applyAlignment="1">
      <alignment/>
    </xf>
    <xf numFmtId="0" fontId="0" fillId="0" borderId="27" xfId="0" applyNumberFormat="1" applyFont="1" applyBorder="1" applyAlignment="1">
      <alignment vertical="top"/>
    </xf>
    <xf numFmtId="3" fontId="0" fillId="0" borderId="27" xfId="0" applyNumberFormat="1" applyFont="1" applyFill="1" applyBorder="1" applyAlignment="1">
      <alignment vertical="top"/>
    </xf>
    <xf numFmtId="3" fontId="7" fillId="0" borderId="15" xfId="0" applyNumberFormat="1" applyFont="1" applyFill="1" applyBorder="1" applyAlignment="1">
      <alignment vertical="top" wrapText="1"/>
    </xf>
    <xf numFmtId="3" fontId="7" fillId="0" borderId="15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 vertical="top"/>
    </xf>
    <xf numFmtId="3" fontId="7" fillId="0" borderId="19" xfId="0" applyNumberFormat="1" applyFont="1" applyBorder="1" applyAlignment="1">
      <alignment vertical="top"/>
    </xf>
    <xf numFmtId="3" fontId="7" fillId="0" borderId="18" xfId="0" applyNumberFormat="1" applyFont="1" applyFill="1" applyBorder="1" applyAlignment="1">
      <alignment vertical="top" wrapText="1"/>
    </xf>
    <xf numFmtId="3" fontId="7" fillId="0" borderId="19" xfId="0" applyNumberFormat="1" applyFont="1" applyFill="1" applyBorder="1" applyAlignment="1">
      <alignment vertical="top" wrapText="1"/>
    </xf>
    <xf numFmtId="3" fontId="7" fillId="0" borderId="19" xfId="0" applyNumberFormat="1" applyFont="1" applyFill="1" applyBorder="1" applyAlignment="1">
      <alignment horizontal="right" vertical="top" wrapText="1"/>
    </xf>
    <xf numFmtId="0" fontId="1" fillId="0" borderId="28" xfId="0" applyNumberFormat="1" applyFont="1" applyBorder="1" applyAlignment="1">
      <alignment/>
    </xf>
    <xf numFmtId="0" fontId="1" fillId="0" borderId="29" xfId="0" applyNumberFormat="1" applyFont="1" applyBorder="1" applyAlignment="1">
      <alignment/>
    </xf>
    <xf numFmtId="0" fontId="1" fillId="0" borderId="30" xfId="0" applyNumberFormat="1" applyFont="1" applyBorder="1" applyAlignment="1">
      <alignment/>
    </xf>
    <xf numFmtId="0" fontId="7" fillId="0" borderId="31" xfId="0" applyNumberFormat="1" applyFont="1" applyBorder="1" applyAlignment="1">
      <alignment horizontal="left" vertical="top" wrapText="1"/>
    </xf>
    <xf numFmtId="3" fontId="7" fillId="0" borderId="29" xfId="0" applyNumberFormat="1" applyFont="1" applyFill="1" applyBorder="1" applyAlignment="1">
      <alignment vertical="top" wrapText="1"/>
    </xf>
    <xf numFmtId="0" fontId="1" fillId="0" borderId="32" xfId="0" applyNumberFormat="1" applyFont="1" applyBorder="1" applyAlignment="1">
      <alignment/>
    </xf>
    <xf numFmtId="0" fontId="11" fillId="0" borderId="21" xfId="0" applyNumberFormat="1" applyFont="1" applyBorder="1" applyAlignment="1">
      <alignment horizontal="left" vertical="top" wrapText="1"/>
    </xf>
    <xf numFmtId="3" fontId="7" fillId="0" borderId="33" xfId="0" applyNumberFormat="1" applyFont="1" applyFill="1" applyBorder="1" applyAlignment="1">
      <alignment vertical="top" wrapText="1"/>
    </xf>
    <xf numFmtId="0" fontId="6" fillId="0" borderId="32" xfId="0" applyNumberFormat="1" applyFont="1" applyBorder="1" applyAlignment="1">
      <alignment/>
    </xf>
    <xf numFmtId="0" fontId="0" fillId="0" borderId="21" xfId="0" applyNumberFormat="1" applyFont="1" applyBorder="1" applyAlignment="1">
      <alignment horizontal="left" vertical="top" wrapText="1"/>
    </xf>
    <xf numFmtId="3" fontId="0" fillId="0" borderId="19" xfId="0" applyNumberFormat="1" applyFont="1" applyBorder="1" applyAlignment="1">
      <alignment horizontal="left" vertical="top" wrapText="1"/>
    </xf>
    <xf numFmtId="0" fontId="1" fillId="0" borderId="34" xfId="0" applyNumberFormat="1" applyFont="1" applyBorder="1" applyAlignment="1">
      <alignment/>
    </xf>
    <xf numFmtId="0" fontId="1" fillId="0" borderId="35" xfId="0" applyNumberFormat="1" applyFont="1" applyBorder="1" applyAlignment="1">
      <alignment/>
    </xf>
    <xf numFmtId="0" fontId="7" fillId="0" borderId="25" xfId="0" applyNumberFormat="1" applyFont="1" applyBorder="1" applyAlignment="1">
      <alignment horizontal="left" vertical="top" wrapText="1"/>
    </xf>
    <xf numFmtId="3" fontId="7" fillId="0" borderId="36" xfId="0" applyNumberFormat="1" applyFont="1" applyFill="1" applyBorder="1" applyAlignment="1">
      <alignment vertical="top" wrapText="1"/>
    </xf>
    <xf numFmtId="3" fontId="7" fillId="0" borderId="37" xfId="0" applyNumberFormat="1" applyFont="1" applyFill="1" applyBorder="1" applyAlignment="1">
      <alignment vertical="top" wrapText="1"/>
    </xf>
    <xf numFmtId="3" fontId="7" fillId="0" borderId="0" xfId="0" applyNumberFormat="1" applyFont="1" applyAlignment="1">
      <alignment vertical="top"/>
    </xf>
    <xf numFmtId="3" fontId="1" fillId="0" borderId="19" xfId="0" applyNumberFormat="1" applyFont="1" applyFill="1" applyBorder="1" applyAlignment="1">
      <alignment vertical="top"/>
    </xf>
    <xf numFmtId="0" fontId="11" fillId="0" borderId="25" xfId="0" applyNumberFormat="1" applyFont="1" applyBorder="1" applyAlignment="1">
      <alignment horizontal="left" vertical="top" wrapText="1"/>
    </xf>
    <xf numFmtId="3" fontId="7" fillId="0" borderId="23" xfId="0" applyNumberFormat="1" applyFont="1" applyFill="1" applyBorder="1" applyAlignment="1">
      <alignment vertical="top" wrapText="1"/>
    </xf>
    <xf numFmtId="4" fontId="0" fillId="0" borderId="21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/>
    </xf>
    <xf numFmtId="0" fontId="7" fillId="0" borderId="21" xfId="0" applyNumberFormat="1" applyFont="1" applyBorder="1" applyAlignment="1">
      <alignment horizontal="left" wrapText="1"/>
    </xf>
    <xf numFmtId="0" fontId="0" fillId="0" borderId="21" xfId="0" applyNumberFormat="1" applyFont="1" applyBorder="1" applyAlignment="1">
      <alignment horizontal="left" wrapText="1"/>
    </xf>
    <xf numFmtId="3" fontId="0" fillId="0" borderId="19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 wrapText="1"/>
    </xf>
    <xf numFmtId="3" fontId="2" fillId="0" borderId="19" xfId="0" applyNumberFormat="1" applyFont="1" applyBorder="1" applyAlignment="1">
      <alignment horizontal="left" wrapText="1"/>
    </xf>
    <xf numFmtId="0" fontId="7" fillId="0" borderId="18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7" fillId="0" borderId="23" xfId="0" applyNumberFormat="1" applyFont="1" applyBorder="1" applyAlignment="1">
      <alignment/>
    </xf>
    <xf numFmtId="0" fontId="7" fillId="0" borderId="24" xfId="0" applyNumberFormat="1" applyFont="1" applyBorder="1" applyAlignment="1">
      <alignment/>
    </xf>
    <xf numFmtId="0" fontId="0" fillId="0" borderId="0" xfId="0" applyNumberFormat="1" applyFont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top"/>
    </xf>
    <xf numFmtId="0" fontId="7" fillId="0" borderId="38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6" fillId="0" borderId="40" xfId="0" applyNumberFormat="1" applyFont="1" applyBorder="1" applyAlignment="1">
      <alignment horizontal="center" vertical="top" wrapText="1"/>
    </xf>
    <xf numFmtId="0" fontId="6" fillId="0" borderId="41" xfId="0" applyNumberFormat="1" applyFont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vertical="top"/>
    </xf>
    <xf numFmtId="3" fontId="7" fillId="0" borderId="20" xfId="0" applyNumberFormat="1" applyFont="1" applyFill="1" applyBorder="1" applyAlignment="1">
      <alignment vertical="top"/>
    </xf>
    <xf numFmtId="3" fontId="0" fillId="0" borderId="20" xfId="0" applyNumberFormat="1" applyFont="1" applyBorder="1" applyAlignment="1">
      <alignment vertical="top" wrapText="1"/>
    </xf>
    <xf numFmtId="3" fontId="0" fillId="0" borderId="20" xfId="0" applyNumberFormat="1" applyFont="1" applyBorder="1" applyAlignment="1">
      <alignment vertical="top"/>
    </xf>
    <xf numFmtId="3" fontId="7" fillId="0" borderId="24" xfId="0" applyNumberFormat="1" applyFont="1" applyFill="1" applyBorder="1" applyAlignment="1">
      <alignment vertical="top"/>
    </xf>
    <xf numFmtId="0" fontId="10" fillId="0" borderId="42" xfId="0" applyNumberFormat="1" applyFont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vertical="top" wrapText="1"/>
    </xf>
    <xf numFmtId="3" fontId="7" fillId="0" borderId="20" xfId="0" applyNumberFormat="1" applyFont="1" applyBorder="1" applyAlignment="1">
      <alignment vertical="top"/>
    </xf>
    <xf numFmtId="3" fontId="7" fillId="0" borderId="20" xfId="0" applyNumberFormat="1" applyFont="1" applyFill="1" applyBorder="1" applyAlignment="1">
      <alignment vertical="top" wrapText="1"/>
    </xf>
    <xf numFmtId="3" fontId="7" fillId="0" borderId="30" xfId="0" applyNumberFormat="1" applyFont="1" applyFill="1" applyBorder="1" applyAlignment="1">
      <alignment vertical="top" wrapText="1"/>
    </xf>
    <xf numFmtId="3" fontId="0" fillId="0" borderId="20" xfId="0" applyNumberFormat="1" applyFont="1" applyBorder="1" applyAlignment="1">
      <alignment horizontal="left" vertical="top" wrapText="1"/>
    </xf>
    <xf numFmtId="3" fontId="7" fillId="0" borderId="43" xfId="0" applyNumberFormat="1" applyFont="1" applyFill="1" applyBorder="1" applyAlignment="1">
      <alignment vertical="top" wrapText="1"/>
    </xf>
    <xf numFmtId="3" fontId="7" fillId="0" borderId="44" xfId="0" applyNumberFormat="1" applyFont="1" applyFill="1" applyBorder="1" applyAlignment="1">
      <alignment vertical="top" wrapText="1"/>
    </xf>
    <xf numFmtId="3" fontId="7" fillId="0" borderId="45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vertical="top"/>
    </xf>
    <xf numFmtId="3" fontId="7" fillId="0" borderId="24" xfId="0" applyNumberFormat="1" applyFont="1" applyFill="1" applyBorder="1" applyAlignment="1">
      <alignment vertical="top" wrapText="1"/>
    </xf>
    <xf numFmtId="3" fontId="7" fillId="0" borderId="16" xfId="0" applyNumberFormat="1" applyFont="1" applyFill="1" applyBorder="1" applyAlignment="1">
      <alignment horizontal="right" vertical="top" wrapText="1"/>
    </xf>
    <xf numFmtId="3" fontId="7" fillId="0" borderId="20" xfId="0" applyNumberFormat="1" applyFont="1" applyFill="1" applyBorder="1" applyAlignment="1">
      <alignment horizontal="right" vertical="top" wrapText="1"/>
    </xf>
    <xf numFmtId="176" fontId="14" fillId="0" borderId="0" xfId="42" applyNumberFormat="1" applyFont="1" applyAlignment="1">
      <alignment horizontal="left" wrapText="1"/>
    </xf>
    <xf numFmtId="0" fontId="1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3" fillId="0" borderId="0" xfId="0" applyNumberFormat="1" applyFont="1" applyBorder="1" applyAlignment="1">
      <alignment horizontal="left" vertical="top" wrapText="1"/>
    </xf>
    <xf numFmtId="3" fontId="7" fillId="0" borderId="20" xfId="0" applyNumberFormat="1" applyFont="1" applyBorder="1" applyAlignment="1">
      <alignment vertical="top" wrapText="1"/>
    </xf>
    <xf numFmtId="0" fontId="9" fillId="0" borderId="0" xfId="0" applyNumberFormat="1" applyFont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Alignment="1">
      <alignment horizontal="left" vertical="top"/>
    </xf>
    <xf numFmtId="0" fontId="15" fillId="0" borderId="19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16" fillId="0" borderId="0" xfId="0" applyNumberFormat="1" applyFont="1" applyAlignment="1">
      <alignment horizontal="right" vertical="top"/>
    </xf>
    <xf numFmtId="3" fontId="16" fillId="0" borderId="0" xfId="0" applyNumberFormat="1" applyFont="1" applyAlignment="1">
      <alignment horizontal="right" vertical="top"/>
    </xf>
    <xf numFmtId="3" fontId="56" fillId="0" borderId="19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0" fontId="1" fillId="0" borderId="17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vertical="top"/>
    </xf>
    <xf numFmtId="4" fontId="1" fillId="0" borderId="21" xfId="0" applyNumberFormat="1" applyFont="1" applyBorder="1" applyAlignment="1">
      <alignment vertical="top" wrapText="1"/>
    </xf>
    <xf numFmtId="4" fontId="6" fillId="0" borderId="21" xfId="0" applyNumberFormat="1" applyFont="1" applyBorder="1" applyAlignment="1">
      <alignment vertical="top" wrapText="1"/>
    </xf>
    <xf numFmtId="0" fontId="1" fillId="0" borderId="21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 vertical="top"/>
    </xf>
    <xf numFmtId="0" fontId="1" fillId="0" borderId="21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vertical="top" wrapText="1"/>
    </xf>
    <xf numFmtId="0" fontId="1" fillId="0" borderId="25" xfId="0" applyNumberFormat="1" applyFont="1" applyBorder="1" applyAlignment="1">
      <alignment vertical="top" wrapText="1"/>
    </xf>
    <xf numFmtId="0" fontId="6" fillId="0" borderId="27" xfId="0" applyNumberFormat="1" applyFont="1" applyBorder="1" applyAlignment="1">
      <alignment vertical="top"/>
    </xf>
    <xf numFmtId="0" fontId="1" fillId="0" borderId="31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42" xfId="0" applyNumberFormat="1" applyFont="1" applyBorder="1" applyAlignment="1">
      <alignment horizontal="center" vertical="top" wrapText="1"/>
    </xf>
    <xf numFmtId="0" fontId="3" fillId="0" borderId="25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right" vertical="top"/>
    </xf>
    <xf numFmtId="3" fontId="1" fillId="0" borderId="15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57" fillId="0" borderId="19" xfId="0" applyNumberFormat="1" applyFont="1" applyBorder="1" applyAlignment="1">
      <alignment wrapText="1"/>
    </xf>
    <xf numFmtId="3" fontId="6" fillId="0" borderId="19" xfId="0" applyNumberFormat="1" applyFont="1" applyBorder="1" applyAlignment="1">
      <alignment wrapText="1"/>
    </xf>
    <xf numFmtId="3" fontId="6" fillId="0" borderId="19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wrapText="1"/>
    </xf>
    <xf numFmtId="3" fontId="1" fillId="0" borderId="19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 wrapText="1"/>
    </xf>
    <xf numFmtId="3" fontId="1" fillId="0" borderId="29" xfId="0" applyNumberFormat="1" applyFont="1" applyFill="1" applyBorder="1" applyAlignment="1">
      <alignment wrapText="1"/>
    </xf>
    <xf numFmtId="3" fontId="1" fillId="0" borderId="33" xfId="0" applyNumberFormat="1" applyFont="1" applyFill="1" applyBorder="1" applyAlignment="1">
      <alignment wrapText="1"/>
    </xf>
    <xf numFmtId="3" fontId="1" fillId="0" borderId="36" xfId="0" applyNumberFormat="1" applyFont="1" applyFill="1" applyBorder="1" applyAlignment="1">
      <alignment wrapText="1"/>
    </xf>
    <xf numFmtId="3" fontId="1" fillId="0" borderId="37" xfId="0" applyNumberFormat="1" applyFont="1" applyFill="1" applyBorder="1" applyAlignment="1">
      <alignment wrapText="1"/>
    </xf>
    <xf numFmtId="3" fontId="1" fillId="0" borderId="23" xfId="0" applyNumberFormat="1" applyFont="1" applyFill="1" applyBorder="1" applyAlignment="1">
      <alignment wrapText="1"/>
    </xf>
    <xf numFmtId="3" fontId="1" fillId="0" borderId="18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wrapText="1"/>
    </xf>
    <xf numFmtId="3" fontId="58" fillId="0" borderId="19" xfId="0" applyNumberFormat="1" applyFont="1" applyBorder="1" applyAlignment="1">
      <alignment wrapText="1"/>
    </xf>
    <xf numFmtId="3" fontId="2" fillId="0" borderId="19" xfId="0" applyNumberFormat="1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Alignment="1">
      <alignment wrapText="1"/>
    </xf>
    <xf numFmtId="176" fontId="14" fillId="0" borderId="0" xfId="42" applyNumberFormat="1" applyFont="1" applyAlignment="1">
      <alignment wrapText="1"/>
    </xf>
    <xf numFmtId="3" fontId="1" fillId="0" borderId="0" xfId="0" applyNumberFormat="1" applyFont="1" applyAlignment="1">
      <alignment/>
    </xf>
    <xf numFmtId="0" fontId="1" fillId="0" borderId="46" xfId="0" applyNumberFormat="1" applyFont="1" applyFill="1" applyBorder="1" applyAlignment="1">
      <alignment/>
    </xf>
    <xf numFmtId="0" fontId="1" fillId="0" borderId="47" xfId="0" applyNumberFormat="1" applyFont="1" applyFill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48" xfId="0" applyNumberFormat="1" applyFont="1" applyFill="1" applyBorder="1" applyAlignment="1">
      <alignment/>
    </xf>
    <xf numFmtId="0" fontId="1" fillId="0" borderId="49" xfId="0" applyNumberFormat="1" applyFont="1" applyFill="1" applyBorder="1" applyAlignment="1">
      <alignment/>
    </xf>
    <xf numFmtId="0" fontId="1" fillId="0" borderId="25" xfId="0" applyNumberFormat="1" applyFont="1" applyBorder="1" applyAlignment="1">
      <alignment/>
    </xf>
    <xf numFmtId="0" fontId="6" fillId="0" borderId="40" xfId="0" applyNumberFormat="1" applyFont="1" applyBorder="1" applyAlignment="1">
      <alignment wrapText="1"/>
    </xf>
    <xf numFmtId="0" fontId="6" fillId="0" borderId="37" xfId="0" applyNumberFormat="1" applyFont="1" applyBorder="1" applyAlignment="1">
      <alignment/>
    </xf>
    <xf numFmtId="3" fontId="1" fillId="0" borderId="50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 wrapText="1"/>
    </xf>
    <xf numFmtId="3" fontId="6" fillId="0" borderId="32" xfId="0" applyNumberFormat="1" applyFont="1" applyBorder="1" applyAlignment="1">
      <alignment/>
    </xf>
    <xf numFmtId="3" fontId="1" fillId="0" borderId="32" xfId="0" applyNumberFormat="1" applyFont="1" applyBorder="1" applyAlignment="1">
      <alignment wrapText="1"/>
    </xf>
    <xf numFmtId="3" fontId="1" fillId="0" borderId="35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1" fillId="0" borderId="50" xfId="0" applyNumberFormat="1" applyFont="1" applyFill="1" applyBorder="1" applyAlignment="1">
      <alignment wrapText="1"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 wrapText="1"/>
    </xf>
    <xf numFmtId="3" fontId="1" fillId="0" borderId="34" xfId="0" applyNumberFormat="1" applyFont="1" applyFill="1" applyBorder="1" applyAlignment="1">
      <alignment wrapText="1"/>
    </xf>
    <xf numFmtId="3" fontId="1" fillId="0" borderId="52" xfId="0" applyNumberFormat="1" applyFont="1" applyFill="1" applyBorder="1" applyAlignment="1">
      <alignment wrapText="1"/>
    </xf>
    <xf numFmtId="3" fontId="1" fillId="0" borderId="53" xfId="0" applyNumberFormat="1" applyFont="1" applyFill="1" applyBorder="1" applyAlignment="1">
      <alignment wrapText="1"/>
    </xf>
    <xf numFmtId="3" fontId="1" fillId="0" borderId="54" xfId="0" applyNumberFormat="1" applyFont="1" applyFill="1" applyBorder="1" applyAlignment="1">
      <alignment wrapText="1"/>
    </xf>
    <xf numFmtId="3" fontId="1" fillId="0" borderId="35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6" fillId="0" borderId="21" xfId="0" applyNumberFormat="1" applyFont="1" applyBorder="1" applyAlignment="1">
      <alignment horizontal="left" vertical="top" wrapText="1"/>
    </xf>
    <xf numFmtId="3" fontId="6" fillId="0" borderId="19" xfId="0" applyNumberFormat="1" applyFont="1" applyBorder="1" applyAlignment="1">
      <alignment wrapText="1"/>
    </xf>
    <xf numFmtId="0" fontId="1" fillId="0" borderId="0" xfId="0" applyNumberFormat="1" applyFont="1" applyAlignment="1">
      <alignment wrapText="1"/>
    </xf>
    <xf numFmtId="0" fontId="6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32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Alignment="1">
      <alignment wrapText="1"/>
    </xf>
    <xf numFmtId="3" fontId="6" fillId="0" borderId="19" xfId="0" applyNumberFormat="1" applyFont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1" fillId="0" borderId="0" xfId="0" applyNumberFormat="1" applyFont="1" applyAlignment="1">
      <alignment wrapText="1"/>
    </xf>
    <xf numFmtId="0" fontId="1" fillId="0" borderId="55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1" fillId="0" borderId="59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1" fillId="0" borderId="64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NumberFormat="1" applyFont="1" applyAlignment="1">
      <alignment vertical="top" wrapText="1"/>
    </xf>
    <xf numFmtId="0" fontId="10" fillId="0" borderId="55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center"/>
    </xf>
    <xf numFmtId="0" fontId="10" fillId="0" borderId="57" xfId="0" applyNumberFormat="1" applyFont="1" applyBorder="1" applyAlignment="1">
      <alignment horizontal="center"/>
    </xf>
    <xf numFmtId="0" fontId="10" fillId="0" borderId="58" xfId="0" applyNumberFormat="1" applyFont="1" applyBorder="1" applyAlignment="1">
      <alignment horizontal="center"/>
    </xf>
    <xf numFmtId="0" fontId="10" fillId="0" borderId="59" xfId="0" applyNumberFormat="1" applyFont="1" applyBorder="1" applyAlignment="1">
      <alignment horizontal="center"/>
    </xf>
    <xf numFmtId="0" fontId="10" fillId="0" borderId="6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0" fillId="0" borderId="0" xfId="0" applyNumberFormat="1" applyFont="1" applyBorder="1" applyAlignment="1">
      <alignment horizontal="center" vertical="top"/>
    </xf>
    <xf numFmtId="0" fontId="9" fillId="0" borderId="61" xfId="0" applyNumberFormat="1" applyFont="1" applyBorder="1" applyAlignment="1">
      <alignment horizontal="center" vertical="center"/>
    </xf>
    <xf numFmtId="0" fontId="9" fillId="0" borderId="62" xfId="0" applyNumberFormat="1" applyFont="1" applyBorder="1" applyAlignment="1">
      <alignment horizontal="center" vertical="center"/>
    </xf>
    <xf numFmtId="0" fontId="9" fillId="0" borderId="63" xfId="0" applyNumberFormat="1" applyFont="1" applyBorder="1" applyAlignment="1">
      <alignment horizontal="center" vertical="center"/>
    </xf>
    <xf numFmtId="0" fontId="9" fillId="0" borderId="64" xfId="0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6" fillId="0" borderId="40" xfId="0" applyNumberFormat="1" applyFont="1" applyBorder="1" applyAlignment="1">
      <alignment/>
    </xf>
    <xf numFmtId="0" fontId="1" fillId="0" borderId="52" xfId="0" applyNumberFormat="1" applyFont="1" applyBorder="1" applyAlignment="1">
      <alignment wrapText="1"/>
    </xf>
    <xf numFmtId="0" fontId="1" fillId="0" borderId="52" xfId="0" applyNumberFormat="1" applyFont="1" applyBorder="1" applyAlignment="1">
      <alignment/>
    </xf>
    <xf numFmtId="0" fontId="6" fillId="0" borderId="33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1" fillId="0" borderId="38" xfId="0" applyNumberFormat="1" applyFont="1" applyFill="1" applyBorder="1" applyAlignment="1">
      <alignment/>
    </xf>
    <xf numFmtId="0" fontId="1" fillId="0" borderId="39" xfId="0" applyNumberFormat="1" applyFont="1" applyFill="1" applyBorder="1" applyAlignment="1">
      <alignment/>
    </xf>
    <xf numFmtId="0" fontId="6" fillId="0" borderId="41" xfId="0" applyNumberFormat="1" applyFont="1" applyBorder="1" applyAlignment="1">
      <alignment wrapText="1"/>
    </xf>
    <xf numFmtId="3" fontId="1" fillId="0" borderId="16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 wrapText="1"/>
    </xf>
    <xf numFmtId="3" fontId="6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 wrapText="1"/>
    </xf>
    <xf numFmtId="3" fontId="1" fillId="0" borderId="24" xfId="0" applyNumberFormat="1" applyFont="1" applyFill="1" applyBorder="1" applyAlignment="1">
      <alignment/>
    </xf>
    <xf numFmtId="3" fontId="6" fillId="0" borderId="6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wrapText="1"/>
    </xf>
    <xf numFmtId="3" fontId="1" fillId="0" borderId="20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 wrapText="1"/>
    </xf>
    <xf numFmtId="3" fontId="1" fillId="0" borderId="30" xfId="0" applyNumberFormat="1" applyFont="1" applyFill="1" applyBorder="1" applyAlignment="1">
      <alignment wrapText="1"/>
    </xf>
    <xf numFmtId="3" fontId="1" fillId="0" borderId="43" xfId="0" applyNumberFormat="1" applyFont="1" applyFill="1" applyBorder="1" applyAlignment="1">
      <alignment wrapText="1"/>
    </xf>
    <xf numFmtId="3" fontId="1" fillId="0" borderId="44" xfId="0" applyNumberFormat="1" applyFont="1" applyFill="1" applyBorder="1" applyAlignment="1">
      <alignment wrapText="1"/>
    </xf>
    <xf numFmtId="3" fontId="1" fillId="0" borderId="45" xfId="0" applyNumberFormat="1" applyFont="1" applyFill="1" applyBorder="1" applyAlignment="1">
      <alignment wrapText="1"/>
    </xf>
    <xf numFmtId="3" fontId="1" fillId="0" borderId="24" xfId="0" applyNumberFormat="1" applyFont="1" applyFill="1" applyBorder="1" applyAlignment="1">
      <alignment wrapText="1"/>
    </xf>
    <xf numFmtId="0" fontId="6" fillId="0" borderId="0" xfId="0" applyNumberFormat="1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449"/>
  <sheetViews>
    <sheetView tabSelected="1" zoomScale="98" zoomScaleNormal="98" zoomScalePageLayoutView="0" workbookViewId="0" topLeftCell="A396">
      <selection activeCell="X456" sqref="X456"/>
    </sheetView>
  </sheetViews>
  <sheetFormatPr defaultColWidth="9.6640625" defaultRowHeight="15"/>
  <cols>
    <col min="1" max="1" width="4.77734375" style="2" customWidth="1"/>
    <col min="2" max="2" width="3.77734375" style="2" customWidth="1"/>
    <col min="3" max="3" width="3.6640625" style="2" customWidth="1"/>
    <col min="4" max="4" width="3.88671875" style="2" customWidth="1"/>
    <col min="5" max="5" width="3.5546875" style="2" customWidth="1"/>
    <col min="6" max="6" width="3.6640625" style="2" customWidth="1"/>
    <col min="7" max="7" width="34.10546875" style="7" customWidth="1"/>
    <col min="8" max="8" width="12.77734375" style="7" hidden="1" customWidth="1"/>
    <col min="9" max="9" width="8.6640625" style="7" hidden="1" customWidth="1"/>
    <col min="10" max="10" width="8.3359375" style="7" hidden="1" customWidth="1"/>
    <col min="11" max="11" width="9.5546875" style="7" customWidth="1"/>
    <col min="12" max="12" width="8.99609375" style="7" hidden="1" customWidth="1"/>
    <col min="13" max="14" width="8.6640625" style="7" hidden="1" customWidth="1"/>
    <col min="15" max="16" width="8.3359375" style="7" hidden="1" customWidth="1"/>
    <col min="17" max="17" width="8.21484375" style="7" hidden="1" customWidth="1"/>
    <col min="18" max="18" width="9.6640625" style="7" hidden="1" customWidth="1"/>
    <col min="19" max="16384" width="9.6640625" style="7" customWidth="1"/>
  </cols>
  <sheetData>
    <row r="1" spans="1:160" ht="15">
      <c r="A1" s="139" t="s">
        <v>337</v>
      </c>
      <c r="B1" s="154"/>
      <c r="C1" s="139"/>
      <c r="D1" s="139"/>
      <c r="E1" s="154"/>
      <c r="F1" s="154"/>
      <c r="G1" s="6"/>
      <c r="H1" s="154"/>
      <c r="I1" s="154"/>
      <c r="J1" s="241"/>
      <c r="K1" s="241"/>
      <c r="L1" s="154"/>
      <c r="M1" s="154"/>
      <c r="N1" s="154"/>
      <c r="O1" s="154"/>
      <c r="P1" s="154"/>
      <c r="Q1" s="154"/>
      <c r="R1" s="15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</row>
    <row r="2" spans="1:160" ht="15">
      <c r="A2" s="257"/>
      <c r="B2" s="258"/>
      <c r="C2" s="258"/>
      <c r="D2" s="258"/>
      <c r="E2" s="258"/>
      <c r="F2" s="258"/>
      <c r="G2" s="258"/>
      <c r="H2" s="154"/>
      <c r="I2" s="154"/>
      <c r="J2" s="241"/>
      <c r="K2" s="241"/>
      <c r="L2" s="154"/>
      <c r="M2" s="154"/>
      <c r="N2" s="154"/>
      <c r="O2" s="154"/>
      <c r="P2" s="154"/>
      <c r="Q2" s="154"/>
      <c r="R2" s="15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</row>
    <row r="3" spans="1:160" ht="15">
      <c r="A3" s="257"/>
      <c r="B3" s="259"/>
      <c r="C3" s="259"/>
      <c r="D3" s="259"/>
      <c r="E3" s="259"/>
      <c r="F3" s="259"/>
      <c r="G3" s="259"/>
      <c r="H3" s="154"/>
      <c r="I3" s="154"/>
      <c r="J3" s="241"/>
      <c r="K3" s="241"/>
      <c r="L3" s="154"/>
      <c r="M3" s="154"/>
      <c r="N3" s="154"/>
      <c r="O3" s="154"/>
      <c r="P3" s="154"/>
      <c r="Q3" s="154"/>
      <c r="R3" s="15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ht="15">
      <c r="A4" s="260" t="s">
        <v>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154"/>
      <c r="M4" s="154"/>
      <c r="N4" s="6"/>
      <c r="O4" s="6"/>
      <c r="P4" s="6"/>
      <c r="Q4" s="154"/>
      <c r="R4" s="15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ht="15">
      <c r="A5" s="260" t="s">
        <v>344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154"/>
      <c r="M5" s="154"/>
      <c r="N5" s="6"/>
      <c r="O5" s="6"/>
      <c r="P5" s="6"/>
      <c r="Q5" s="154"/>
      <c r="R5" s="15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ht="22.5" customHeight="1" thickBot="1">
      <c r="A6" s="154"/>
      <c r="B6" s="154"/>
      <c r="C6" s="154"/>
      <c r="D6" s="154"/>
      <c r="E6" s="154"/>
      <c r="F6" s="154"/>
      <c r="G6" s="155"/>
      <c r="H6" s="154"/>
      <c r="I6" s="154"/>
      <c r="J6" s="241"/>
      <c r="K6" s="241" t="s">
        <v>1</v>
      </c>
      <c r="L6" s="154"/>
      <c r="M6" s="154"/>
      <c r="N6" s="154"/>
      <c r="O6" s="154"/>
      <c r="P6" s="154" t="s">
        <v>1</v>
      </c>
      <c r="Q6" s="154"/>
      <c r="R6" s="15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ht="32.25" customHeight="1">
      <c r="A7" s="261" t="s">
        <v>2</v>
      </c>
      <c r="B7" s="156" t="s">
        <v>3</v>
      </c>
      <c r="C7" s="263" t="s">
        <v>4</v>
      </c>
      <c r="D7" s="156" t="s">
        <v>5</v>
      </c>
      <c r="E7" s="265" t="s">
        <v>6</v>
      </c>
      <c r="F7" s="267" t="s">
        <v>7</v>
      </c>
      <c r="G7" s="263" t="s">
        <v>8</v>
      </c>
      <c r="H7" s="202" t="s">
        <v>331</v>
      </c>
      <c r="I7" s="212" t="s">
        <v>10</v>
      </c>
      <c r="J7" s="202" t="s">
        <v>9</v>
      </c>
      <c r="K7" s="298" t="s">
        <v>10</v>
      </c>
      <c r="L7" s="294" t="s">
        <v>329</v>
      </c>
      <c r="M7" s="244" t="s">
        <v>332</v>
      </c>
      <c r="N7" s="212" t="s">
        <v>10</v>
      </c>
      <c r="O7" s="202" t="s">
        <v>9</v>
      </c>
      <c r="P7" s="213" t="s">
        <v>10</v>
      </c>
      <c r="Q7" s="243" t="s">
        <v>329</v>
      </c>
      <c r="R7" s="244" t="s">
        <v>332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ht="18" customHeight="1" thickBot="1">
      <c r="A8" s="262"/>
      <c r="B8" s="157" t="s">
        <v>11</v>
      </c>
      <c r="C8" s="264"/>
      <c r="D8" s="157" t="s">
        <v>12</v>
      </c>
      <c r="E8" s="266"/>
      <c r="F8" s="268"/>
      <c r="G8" s="264"/>
      <c r="H8" s="203" t="s">
        <v>343</v>
      </c>
      <c r="I8" s="215" t="s">
        <v>301</v>
      </c>
      <c r="J8" s="203" t="s">
        <v>302</v>
      </c>
      <c r="K8" s="299" t="s">
        <v>345</v>
      </c>
      <c r="L8" s="295" t="s">
        <v>330</v>
      </c>
      <c r="M8" s="217" t="s">
        <v>333</v>
      </c>
      <c r="N8" s="215" t="s">
        <v>301</v>
      </c>
      <c r="O8" s="203" t="s">
        <v>302</v>
      </c>
      <c r="P8" s="216" t="s">
        <v>303</v>
      </c>
      <c r="Q8" s="66" t="s">
        <v>330</v>
      </c>
      <c r="R8" s="217" t="s">
        <v>333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ht="15.75" hidden="1" thickBot="1">
      <c r="A9" s="293"/>
      <c r="B9" s="158"/>
      <c r="C9" s="158"/>
      <c r="D9" s="158"/>
      <c r="E9" s="158"/>
      <c r="F9" s="158"/>
      <c r="G9" s="18"/>
      <c r="H9" s="204"/>
      <c r="I9" s="218"/>
      <c r="J9" s="245"/>
      <c r="K9" s="300"/>
      <c r="L9" s="296"/>
      <c r="M9" s="219"/>
      <c r="N9" s="218"/>
      <c r="O9" s="204"/>
      <c r="P9" s="204"/>
      <c r="Q9" s="35"/>
      <c r="R9" s="219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ht="15.75" hidden="1" thickBot="1">
      <c r="A10" s="19" t="s">
        <v>13</v>
      </c>
      <c r="B10" s="20" t="s">
        <v>14</v>
      </c>
      <c r="C10" s="20"/>
      <c r="D10" s="20"/>
      <c r="E10" s="20"/>
      <c r="F10" s="21"/>
      <c r="G10" s="159" t="s">
        <v>15</v>
      </c>
      <c r="H10" s="185">
        <f>+H11+H34+H41</f>
        <v>11703000</v>
      </c>
      <c r="I10" s="185">
        <f>+I11+I34+I41</f>
        <v>4834452</v>
      </c>
      <c r="J10" s="185">
        <f>+J11+J34+J41</f>
        <v>1089910</v>
      </c>
      <c r="K10" s="301">
        <f>+K11+K34+K41</f>
        <v>5924362</v>
      </c>
      <c r="L10" s="297">
        <f>H10-K10</f>
        <v>5778638</v>
      </c>
      <c r="M10" s="221">
        <f>K10/H10*100</f>
        <v>50.622592497650174</v>
      </c>
      <c r="N10" s="185">
        <f>+N11+N34+N41</f>
        <v>0</v>
      </c>
      <c r="O10" s="185">
        <f>+O11+O34+O41</f>
        <v>0</v>
      </c>
      <c r="P10" s="220">
        <f>+P11+P34+P41</f>
        <v>0</v>
      </c>
      <c r="Q10" s="189">
        <f>M10-P10</f>
        <v>50.622592497650174</v>
      </c>
      <c r="R10" s="221">
        <f aca="true" t="shared" si="0" ref="R10:R21">P10/M10*100</f>
        <v>0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ht="15.75" hidden="1" thickBot="1">
      <c r="A11" s="25" t="s">
        <v>16</v>
      </c>
      <c r="B11" s="26"/>
      <c r="C11" s="26"/>
      <c r="D11" s="26"/>
      <c r="E11" s="26"/>
      <c r="F11" s="27"/>
      <c r="G11" s="160" t="s">
        <v>17</v>
      </c>
      <c r="H11" s="186">
        <f>+H12+H24</f>
        <v>11703000</v>
      </c>
      <c r="I11" s="186">
        <f>+I12+I24</f>
        <v>4497813</v>
      </c>
      <c r="J11" s="186">
        <f>+J12+J24</f>
        <v>1077831</v>
      </c>
      <c r="K11" s="302">
        <f>+K12+K24</f>
        <v>5575644</v>
      </c>
      <c r="L11" s="297">
        <f aca="true" t="shared" si="1" ref="L11:L74">H11-K11</f>
        <v>6127356</v>
      </c>
      <c r="M11" s="221">
        <f aca="true" t="shared" si="2" ref="M11:M71">K11/H11*100</f>
        <v>47.64286080492182</v>
      </c>
      <c r="N11" s="186">
        <f>+N12+N24</f>
        <v>0</v>
      </c>
      <c r="O11" s="186">
        <f>+O12+O24</f>
        <v>0</v>
      </c>
      <c r="P11" s="222">
        <f>+P12+P24</f>
        <v>0</v>
      </c>
      <c r="Q11" s="189">
        <f aca="true" t="shared" si="3" ref="Q11:Q74">M11-P11</f>
        <v>47.64286080492182</v>
      </c>
      <c r="R11" s="221">
        <f t="shared" si="0"/>
        <v>0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ht="15.75" hidden="1" thickBot="1">
      <c r="A12" s="25" t="s">
        <v>18</v>
      </c>
      <c r="B12" s="26"/>
      <c r="C12" s="26"/>
      <c r="D12" s="26"/>
      <c r="E12" s="26"/>
      <c r="F12" s="27"/>
      <c r="G12" s="160" t="s">
        <v>19</v>
      </c>
      <c r="H12" s="186">
        <f>+H13+H17</f>
        <v>11655000</v>
      </c>
      <c r="I12" s="186">
        <f>+I13+I17</f>
        <v>4456758</v>
      </c>
      <c r="J12" s="186">
        <f>+J13+J17</f>
        <v>1058403</v>
      </c>
      <c r="K12" s="302">
        <f>+K13+K17</f>
        <v>5515161</v>
      </c>
      <c r="L12" s="297">
        <f t="shared" si="1"/>
        <v>6139839</v>
      </c>
      <c r="M12" s="221">
        <f t="shared" si="2"/>
        <v>47.3201287001287</v>
      </c>
      <c r="N12" s="186">
        <f>+N13+N17</f>
        <v>0</v>
      </c>
      <c r="O12" s="186">
        <f>+O13+O17</f>
        <v>0</v>
      </c>
      <c r="P12" s="222">
        <f>+P13+P17</f>
        <v>0</v>
      </c>
      <c r="Q12" s="189">
        <f t="shared" si="3"/>
        <v>47.3201287001287</v>
      </c>
      <c r="R12" s="221">
        <f t="shared" si="0"/>
        <v>0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ht="15.75" hidden="1" thickBot="1">
      <c r="A13" s="25" t="s">
        <v>20</v>
      </c>
      <c r="B13" s="26"/>
      <c r="C13" s="26"/>
      <c r="D13" s="26"/>
      <c r="E13" s="26"/>
      <c r="F13" s="27"/>
      <c r="G13" s="160" t="s">
        <v>21</v>
      </c>
      <c r="H13" s="186">
        <f>+H14+H16</f>
        <v>8146000</v>
      </c>
      <c r="I13" s="186">
        <f>+I14+I16</f>
        <v>2526871</v>
      </c>
      <c r="J13" s="186">
        <f>+J14+J16</f>
        <v>599400</v>
      </c>
      <c r="K13" s="302">
        <f>+K14+K16</f>
        <v>3126271</v>
      </c>
      <c r="L13" s="297">
        <f t="shared" si="1"/>
        <v>5019729</v>
      </c>
      <c r="M13" s="221">
        <f t="shared" si="2"/>
        <v>38.377989197151976</v>
      </c>
      <c r="N13" s="186">
        <f>+N14+N16</f>
        <v>0</v>
      </c>
      <c r="O13" s="186">
        <f>+O14+O16</f>
        <v>0</v>
      </c>
      <c r="P13" s="222">
        <f>+P14+P16</f>
        <v>0</v>
      </c>
      <c r="Q13" s="189">
        <f t="shared" si="3"/>
        <v>38.377989197151976</v>
      </c>
      <c r="R13" s="221">
        <f t="shared" si="0"/>
        <v>0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1" customFormat="1" ht="16.5" hidden="1" thickBot="1">
      <c r="A14" s="25"/>
      <c r="B14" s="26" t="s">
        <v>22</v>
      </c>
      <c r="C14" s="26"/>
      <c r="D14" s="26"/>
      <c r="E14" s="26"/>
      <c r="F14" s="27"/>
      <c r="G14" s="161" t="s">
        <v>23</v>
      </c>
      <c r="H14" s="186">
        <f>+H15</f>
        <v>6875000</v>
      </c>
      <c r="I14" s="186">
        <f>+I15</f>
        <v>1985833</v>
      </c>
      <c r="J14" s="186">
        <f>+J15</f>
        <v>465847</v>
      </c>
      <c r="K14" s="302">
        <f>+K15</f>
        <v>2451680</v>
      </c>
      <c r="L14" s="297">
        <f t="shared" si="1"/>
        <v>4423320</v>
      </c>
      <c r="M14" s="221">
        <f t="shared" si="2"/>
        <v>35.660799999999995</v>
      </c>
      <c r="N14" s="186">
        <f>+N15</f>
        <v>0</v>
      </c>
      <c r="O14" s="186">
        <f>+O15</f>
        <v>0</v>
      </c>
      <c r="P14" s="222">
        <f>+P15</f>
        <v>0</v>
      </c>
      <c r="Q14" s="189">
        <f t="shared" si="3"/>
        <v>35.660799999999995</v>
      </c>
      <c r="R14" s="221">
        <f t="shared" si="0"/>
        <v>0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</row>
    <row r="15" spans="1:160" ht="15.75" hidden="1" thickBot="1">
      <c r="A15" s="34"/>
      <c r="B15" s="35"/>
      <c r="C15" s="35" t="s">
        <v>24</v>
      </c>
      <c r="D15" s="35"/>
      <c r="E15" s="35"/>
      <c r="F15" s="36"/>
      <c r="G15" s="162" t="s">
        <v>25</v>
      </c>
      <c r="H15" s="239">
        <f>1875000+5000000</f>
        <v>6875000</v>
      </c>
      <c r="I15" s="188">
        <v>1985833</v>
      </c>
      <c r="J15" s="239">
        <f>437296+28551</f>
        <v>465847</v>
      </c>
      <c r="K15" s="303">
        <f>I15+J15</f>
        <v>2451680</v>
      </c>
      <c r="L15" s="297">
        <f t="shared" si="1"/>
        <v>4423320</v>
      </c>
      <c r="M15" s="221">
        <f t="shared" si="2"/>
        <v>35.660799999999995</v>
      </c>
      <c r="N15" s="188"/>
      <c r="O15" s="187"/>
      <c r="P15" s="223">
        <f>N15+O15</f>
        <v>0</v>
      </c>
      <c r="Q15" s="189">
        <f t="shared" si="3"/>
        <v>35.660799999999995</v>
      </c>
      <c r="R15" s="221">
        <f t="shared" si="0"/>
        <v>0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ht="26.25" hidden="1" thickBot="1">
      <c r="A16" s="34"/>
      <c r="B16" s="35" t="s">
        <v>26</v>
      </c>
      <c r="C16" s="35"/>
      <c r="D16" s="35"/>
      <c r="E16" s="35"/>
      <c r="F16" s="36"/>
      <c r="G16" s="162" t="s">
        <v>27</v>
      </c>
      <c r="H16" s="188">
        <f>589000+682000</f>
        <v>1271000</v>
      </c>
      <c r="I16" s="188">
        <v>541038</v>
      </c>
      <c r="J16" s="239">
        <v>133553</v>
      </c>
      <c r="K16" s="303">
        <f>I16+J16</f>
        <v>674591</v>
      </c>
      <c r="L16" s="297">
        <f t="shared" si="1"/>
        <v>596409</v>
      </c>
      <c r="M16" s="221">
        <f t="shared" si="2"/>
        <v>53.07560975609756</v>
      </c>
      <c r="N16" s="188"/>
      <c r="O16" s="188"/>
      <c r="P16" s="223">
        <f>N16+O16</f>
        <v>0</v>
      </c>
      <c r="Q16" s="189">
        <f t="shared" si="3"/>
        <v>53.07560975609756</v>
      </c>
      <c r="R16" s="221">
        <f t="shared" si="0"/>
        <v>0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ht="15.75" hidden="1" thickBot="1">
      <c r="A17" s="25" t="s">
        <v>28</v>
      </c>
      <c r="B17" s="26"/>
      <c r="C17" s="26"/>
      <c r="D17" s="26"/>
      <c r="E17" s="26"/>
      <c r="F17" s="27"/>
      <c r="G17" s="163" t="s">
        <v>29</v>
      </c>
      <c r="H17" s="186">
        <f>+H18+H22+H23</f>
        <v>3509000</v>
      </c>
      <c r="I17" s="186">
        <f>+I18+I22+I23</f>
        <v>1929887</v>
      </c>
      <c r="J17" s="186">
        <f>+J18+J22+J23</f>
        <v>459003</v>
      </c>
      <c r="K17" s="302">
        <f>K18+K22+K23</f>
        <v>2388890</v>
      </c>
      <c r="L17" s="297">
        <f t="shared" si="1"/>
        <v>1120110</v>
      </c>
      <c r="M17" s="221">
        <f t="shared" si="2"/>
        <v>68.07893986890852</v>
      </c>
      <c r="N17" s="186">
        <f>+N18+N22+N23</f>
        <v>0</v>
      </c>
      <c r="O17" s="186">
        <f>+O18+O22+O23</f>
        <v>0</v>
      </c>
      <c r="P17" s="222">
        <f>P18+P22+P23</f>
        <v>0</v>
      </c>
      <c r="Q17" s="189">
        <f t="shared" si="3"/>
        <v>68.07893986890852</v>
      </c>
      <c r="R17" s="221">
        <f t="shared" si="0"/>
        <v>0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1" customFormat="1" ht="16.5" hidden="1" thickBot="1">
      <c r="A18" s="25"/>
      <c r="B18" s="26" t="s">
        <v>22</v>
      </c>
      <c r="C18" s="26"/>
      <c r="D18" s="26"/>
      <c r="E18" s="26"/>
      <c r="F18" s="27"/>
      <c r="G18" s="160" t="s">
        <v>30</v>
      </c>
      <c r="H18" s="186">
        <f>+H19+H21</f>
        <v>3509000</v>
      </c>
      <c r="I18" s="186">
        <f>+I19+I21</f>
        <v>1929886</v>
      </c>
      <c r="J18" s="186">
        <f>+J19+J21</f>
        <v>459003</v>
      </c>
      <c r="K18" s="302">
        <f>+K19+K21</f>
        <v>2388889</v>
      </c>
      <c r="L18" s="297">
        <f t="shared" si="1"/>
        <v>1120111</v>
      </c>
      <c r="M18" s="221">
        <f t="shared" si="2"/>
        <v>68.07891137076089</v>
      </c>
      <c r="N18" s="186">
        <f>+N19+N21</f>
        <v>0</v>
      </c>
      <c r="O18" s="186">
        <f>+O19+O21</f>
        <v>0</v>
      </c>
      <c r="P18" s="222">
        <f>+P19+P21</f>
        <v>0</v>
      </c>
      <c r="Q18" s="189">
        <f t="shared" si="3"/>
        <v>68.07891137076089</v>
      </c>
      <c r="R18" s="221">
        <f t="shared" si="0"/>
        <v>0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</row>
    <row r="19" spans="1:160" ht="15.75" hidden="1" thickBot="1">
      <c r="A19" s="34"/>
      <c r="B19" s="35"/>
      <c r="C19" s="35" t="s">
        <v>24</v>
      </c>
      <c r="D19" s="35"/>
      <c r="E19" s="35"/>
      <c r="F19" s="36"/>
      <c r="G19" s="164" t="s">
        <v>31</v>
      </c>
      <c r="H19" s="189">
        <f>1713000+1793000</f>
        <v>3506000</v>
      </c>
      <c r="I19" s="189">
        <v>1929853</v>
      </c>
      <c r="J19" s="248">
        <v>459003</v>
      </c>
      <c r="K19" s="303">
        <f>I19+J19</f>
        <v>2388856</v>
      </c>
      <c r="L19" s="297">
        <f t="shared" si="1"/>
        <v>1117144</v>
      </c>
      <c r="M19" s="221">
        <f t="shared" si="2"/>
        <v>68.13622361665715</v>
      </c>
      <c r="N19" s="189"/>
      <c r="O19" s="189">
        <v>0</v>
      </c>
      <c r="P19" s="223">
        <f>N19+O19</f>
        <v>0</v>
      </c>
      <c r="Q19" s="189">
        <f t="shared" si="3"/>
        <v>68.13622361665715</v>
      </c>
      <c r="R19" s="221">
        <f t="shared" si="0"/>
        <v>0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ht="15.75" hidden="1" thickBot="1">
      <c r="A20" s="34"/>
      <c r="B20" s="35"/>
      <c r="C20" s="35"/>
      <c r="D20" s="35"/>
      <c r="E20" s="35"/>
      <c r="F20" s="36"/>
      <c r="G20" s="164"/>
      <c r="H20" s="189"/>
      <c r="I20" s="189"/>
      <c r="J20" s="248"/>
      <c r="K20" s="304"/>
      <c r="L20" s="297">
        <f t="shared" si="1"/>
        <v>0</v>
      </c>
      <c r="M20" s="221" t="e">
        <f t="shared" si="2"/>
        <v>#DIV/0!</v>
      </c>
      <c r="N20" s="189"/>
      <c r="O20" s="189"/>
      <c r="P20" s="224"/>
      <c r="Q20" s="189" t="e">
        <f t="shared" si="3"/>
        <v>#DIV/0!</v>
      </c>
      <c r="R20" s="221" t="e">
        <f t="shared" si="0"/>
        <v>#DIV/0!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ht="15.75" hidden="1" thickBot="1">
      <c r="A21" s="34"/>
      <c r="B21" s="35"/>
      <c r="C21" s="35" t="s">
        <v>22</v>
      </c>
      <c r="D21" s="35"/>
      <c r="E21" s="35"/>
      <c r="F21" s="36"/>
      <c r="G21" s="164" t="s">
        <v>32</v>
      </c>
      <c r="H21" s="189">
        <f>2000+1000</f>
        <v>3000</v>
      </c>
      <c r="I21" s="189">
        <v>33</v>
      </c>
      <c r="J21" s="248">
        <v>0</v>
      </c>
      <c r="K21" s="303">
        <f>I21+J21</f>
        <v>33</v>
      </c>
      <c r="L21" s="297">
        <f t="shared" si="1"/>
        <v>2967</v>
      </c>
      <c r="M21" s="221">
        <f t="shared" si="2"/>
        <v>1.0999999999999999</v>
      </c>
      <c r="N21" s="189"/>
      <c r="O21" s="189">
        <v>0</v>
      </c>
      <c r="P21" s="223">
        <f>N21+O21</f>
        <v>0</v>
      </c>
      <c r="Q21" s="189">
        <f t="shared" si="3"/>
        <v>1.0999999999999999</v>
      </c>
      <c r="R21" s="221">
        <f t="shared" si="0"/>
        <v>0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</row>
    <row r="22" spans="1:160" ht="15.75" hidden="1" thickBot="1">
      <c r="A22" s="34"/>
      <c r="B22" s="26" t="s">
        <v>114</v>
      </c>
      <c r="C22" s="35"/>
      <c r="D22" s="35"/>
      <c r="E22" s="35"/>
      <c r="F22" s="36"/>
      <c r="G22" s="160" t="s">
        <v>311</v>
      </c>
      <c r="H22" s="189">
        <v>0</v>
      </c>
      <c r="I22" s="189"/>
      <c r="J22" s="248">
        <v>0</v>
      </c>
      <c r="K22" s="303">
        <f>I22+J22</f>
        <v>0</v>
      </c>
      <c r="L22" s="297">
        <f t="shared" si="1"/>
        <v>0</v>
      </c>
      <c r="M22" s="221">
        <v>0</v>
      </c>
      <c r="N22" s="189"/>
      <c r="O22" s="189">
        <v>0</v>
      </c>
      <c r="P22" s="223">
        <f>N22+O22</f>
        <v>0</v>
      </c>
      <c r="Q22" s="189">
        <f t="shared" si="3"/>
        <v>0</v>
      </c>
      <c r="R22" s="221">
        <v>0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ht="15.75" hidden="1" thickBot="1">
      <c r="A23" s="34"/>
      <c r="B23" s="26">
        <v>10</v>
      </c>
      <c r="C23" s="35"/>
      <c r="D23" s="35"/>
      <c r="E23" s="35"/>
      <c r="F23" s="36"/>
      <c r="G23" s="160" t="s">
        <v>313</v>
      </c>
      <c r="H23" s="189">
        <v>0</v>
      </c>
      <c r="I23" s="189">
        <v>1</v>
      </c>
      <c r="J23" s="248">
        <v>0</v>
      </c>
      <c r="K23" s="303">
        <f>I23+J23</f>
        <v>1</v>
      </c>
      <c r="L23" s="297">
        <f t="shared" si="1"/>
        <v>-1</v>
      </c>
      <c r="M23" s="221">
        <v>0</v>
      </c>
      <c r="N23" s="189"/>
      <c r="O23" s="189">
        <v>0</v>
      </c>
      <c r="P23" s="223">
        <f>N23+O23</f>
        <v>0</v>
      </c>
      <c r="Q23" s="189">
        <f t="shared" si="3"/>
        <v>0</v>
      </c>
      <c r="R23" s="221">
        <v>0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ht="19.5" customHeight="1" hidden="1">
      <c r="A24" s="25" t="s">
        <v>33</v>
      </c>
      <c r="B24" s="26" t="s">
        <v>14</v>
      </c>
      <c r="C24" s="26"/>
      <c r="D24" s="26"/>
      <c r="E24" s="26"/>
      <c r="F24" s="27"/>
      <c r="G24" s="160" t="s">
        <v>34</v>
      </c>
      <c r="H24" s="186">
        <f>+H25+H29</f>
        <v>48000</v>
      </c>
      <c r="I24" s="186">
        <f>+I25+I29</f>
        <v>41055</v>
      </c>
      <c r="J24" s="186">
        <f>+J25+J29</f>
        <v>19428</v>
      </c>
      <c r="K24" s="302">
        <f>+K25+K29</f>
        <v>60483</v>
      </c>
      <c r="L24" s="297">
        <f t="shared" si="1"/>
        <v>-12483</v>
      </c>
      <c r="M24" s="221">
        <f t="shared" si="2"/>
        <v>126.00625000000001</v>
      </c>
      <c r="N24" s="186">
        <f>+N25+N29</f>
        <v>0</v>
      </c>
      <c r="O24" s="186">
        <f>+O25+O29</f>
        <v>0</v>
      </c>
      <c r="P24" s="222">
        <f>+P25+P29</f>
        <v>0</v>
      </c>
      <c r="Q24" s="189">
        <f t="shared" si="3"/>
        <v>126.00625000000001</v>
      </c>
      <c r="R24" s="221">
        <f>P24/M24*100</f>
        <v>0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ht="15.75" hidden="1" thickBot="1">
      <c r="A25" s="25" t="s">
        <v>35</v>
      </c>
      <c r="B25" s="26"/>
      <c r="C25" s="26"/>
      <c r="D25" s="26"/>
      <c r="E25" s="26"/>
      <c r="F25" s="27"/>
      <c r="G25" s="160" t="s">
        <v>36</v>
      </c>
      <c r="H25" s="186">
        <f>+H26</f>
        <v>0</v>
      </c>
      <c r="I25" s="186"/>
      <c r="J25" s="186">
        <f>+J26</f>
        <v>0</v>
      </c>
      <c r="K25" s="302">
        <f>+K26</f>
        <v>0</v>
      </c>
      <c r="L25" s="297">
        <f t="shared" si="1"/>
        <v>0</v>
      </c>
      <c r="M25" s="221">
        <v>0</v>
      </c>
      <c r="N25" s="186"/>
      <c r="O25" s="186">
        <f>+O26</f>
        <v>0</v>
      </c>
      <c r="P25" s="222">
        <f>+P26</f>
        <v>0</v>
      </c>
      <c r="Q25" s="189">
        <f t="shared" si="3"/>
        <v>0</v>
      </c>
      <c r="R25" s="221">
        <v>0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ht="15.75" hidden="1" thickBot="1">
      <c r="A26" s="25" t="s">
        <v>37</v>
      </c>
      <c r="B26" s="26"/>
      <c r="C26" s="26"/>
      <c r="D26" s="26"/>
      <c r="E26" s="26"/>
      <c r="F26" s="27"/>
      <c r="G26" s="160" t="s">
        <v>38</v>
      </c>
      <c r="H26" s="186">
        <f>+H27+H28</f>
        <v>0</v>
      </c>
      <c r="I26" s="186"/>
      <c r="J26" s="186">
        <f>+J27+J28</f>
        <v>0</v>
      </c>
      <c r="K26" s="302">
        <f>+K27+K28</f>
        <v>0</v>
      </c>
      <c r="L26" s="297">
        <f t="shared" si="1"/>
        <v>0</v>
      </c>
      <c r="M26" s="221">
        <v>0</v>
      </c>
      <c r="N26" s="186"/>
      <c r="O26" s="186">
        <f>+O27+O28</f>
        <v>0</v>
      </c>
      <c r="P26" s="222">
        <f>+P27+P28</f>
        <v>0</v>
      </c>
      <c r="Q26" s="189">
        <f t="shared" si="3"/>
        <v>0</v>
      </c>
      <c r="R26" s="221">
        <v>0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ht="15.75" hidden="1" thickBot="1">
      <c r="A27" s="34"/>
      <c r="B27" s="35" t="s">
        <v>39</v>
      </c>
      <c r="C27" s="35"/>
      <c r="D27" s="35"/>
      <c r="E27" s="35"/>
      <c r="F27" s="36"/>
      <c r="G27" s="162" t="s">
        <v>40</v>
      </c>
      <c r="H27" s="188">
        <v>0</v>
      </c>
      <c r="I27" s="188"/>
      <c r="J27" s="239">
        <v>0</v>
      </c>
      <c r="K27" s="303">
        <v>0</v>
      </c>
      <c r="L27" s="297">
        <f t="shared" si="1"/>
        <v>0</v>
      </c>
      <c r="M27" s="221">
        <v>0</v>
      </c>
      <c r="N27" s="188"/>
      <c r="O27" s="188">
        <v>0</v>
      </c>
      <c r="P27" s="223">
        <v>0</v>
      </c>
      <c r="Q27" s="189">
        <f t="shared" si="3"/>
        <v>0</v>
      </c>
      <c r="R27" s="221">
        <v>0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ht="24" customHeight="1" hidden="1">
      <c r="A28" s="34"/>
      <c r="B28" s="35" t="s">
        <v>14</v>
      </c>
      <c r="C28" s="35"/>
      <c r="D28" s="35"/>
      <c r="E28" s="35"/>
      <c r="F28" s="36"/>
      <c r="G28" s="162" t="s">
        <v>41</v>
      </c>
      <c r="H28" s="188"/>
      <c r="I28" s="188"/>
      <c r="J28" s="239"/>
      <c r="K28" s="303">
        <f>I28+J28</f>
        <v>0</v>
      </c>
      <c r="L28" s="297">
        <f t="shared" si="1"/>
        <v>0</v>
      </c>
      <c r="M28" s="221">
        <v>0</v>
      </c>
      <c r="N28" s="188"/>
      <c r="O28" s="188"/>
      <c r="P28" s="223">
        <f>N28+O28</f>
        <v>0</v>
      </c>
      <c r="Q28" s="189">
        <f t="shared" si="3"/>
        <v>0</v>
      </c>
      <c r="R28" s="221">
        <v>0</v>
      </c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ht="15.75" hidden="1" thickBot="1">
      <c r="A29" s="25" t="s">
        <v>42</v>
      </c>
      <c r="B29" s="26"/>
      <c r="C29" s="26"/>
      <c r="D29" s="26"/>
      <c r="E29" s="26"/>
      <c r="F29" s="27"/>
      <c r="G29" s="165" t="s">
        <v>43</v>
      </c>
      <c r="H29" s="186">
        <f>+H30</f>
        <v>48000</v>
      </c>
      <c r="I29" s="186">
        <f>+I30</f>
        <v>41055</v>
      </c>
      <c r="J29" s="186">
        <f>+J30</f>
        <v>19428</v>
      </c>
      <c r="K29" s="302">
        <f>+K30</f>
        <v>60483</v>
      </c>
      <c r="L29" s="297">
        <f t="shared" si="1"/>
        <v>-12483</v>
      </c>
      <c r="M29" s="221">
        <f t="shared" si="2"/>
        <v>126.00625000000001</v>
      </c>
      <c r="N29" s="186">
        <f>+N30</f>
        <v>0</v>
      </c>
      <c r="O29" s="186">
        <f>+O30</f>
        <v>0</v>
      </c>
      <c r="P29" s="222">
        <f>+P30</f>
        <v>0</v>
      </c>
      <c r="Q29" s="189">
        <f t="shared" si="3"/>
        <v>126.00625000000001</v>
      </c>
      <c r="R29" s="221">
        <f>P29/M29*100</f>
        <v>0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ht="15.75" hidden="1" thickBot="1">
      <c r="A30" s="25" t="s">
        <v>44</v>
      </c>
      <c r="B30" s="26"/>
      <c r="C30" s="26"/>
      <c r="D30" s="26"/>
      <c r="E30" s="26"/>
      <c r="F30" s="27"/>
      <c r="G30" s="165" t="s">
        <v>45</v>
      </c>
      <c r="H30" s="186">
        <f>+H31+H33+H32</f>
        <v>48000</v>
      </c>
      <c r="I30" s="186">
        <f>+I31+I33+I32</f>
        <v>41055</v>
      </c>
      <c r="J30" s="186">
        <f>+J31+J33+J32</f>
        <v>19428</v>
      </c>
      <c r="K30" s="302">
        <f>+K31+K33+K32</f>
        <v>60483</v>
      </c>
      <c r="L30" s="297">
        <f t="shared" si="1"/>
        <v>-12483</v>
      </c>
      <c r="M30" s="221">
        <f t="shared" si="2"/>
        <v>126.00625000000001</v>
      </c>
      <c r="N30" s="186">
        <f>+N31+N33+N32</f>
        <v>0</v>
      </c>
      <c r="O30" s="186">
        <f>+O31+O33+O32</f>
        <v>0</v>
      </c>
      <c r="P30" s="222">
        <f>+P31+P33+P32</f>
        <v>0</v>
      </c>
      <c r="Q30" s="189">
        <f t="shared" si="3"/>
        <v>126.00625000000001</v>
      </c>
      <c r="R30" s="221">
        <f>P30/M30*100</f>
        <v>0</v>
      </c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ht="15.75" hidden="1" thickBot="1">
      <c r="A31" s="34"/>
      <c r="B31" s="35">
        <v>12</v>
      </c>
      <c r="C31" s="35"/>
      <c r="D31" s="35"/>
      <c r="E31" s="35"/>
      <c r="F31" s="36"/>
      <c r="G31" s="166" t="s">
        <v>46</v>
      </c>
      <c r="H31" s="188"/>
      <c r="I31" s="188"/>
      <c r="J31" s="239"/>
      <c r="K31" s="303">
        <f aca="true" t="shared" si="4" ref="K31:K43">I31+J31</f>
        <v>0</v>
      </c>
      <c r="L31" s="297">
        <f t="shared" si="1"/>
        <v>0</v>
      </c>
      <c r="M31" s="221"/>
      <c r="N31" s="188"/>
      <c r="O31" s="188"/>
      <c r="P31" s="223">
        <f>N31+O31</f>
        <v>0</v>
      </c>
      <c r="Q31" s="189">
        <f t="shared" si="3"/>
        <v>0</v>
      </c>
      <c r="R31" s="221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</row>
    <row r="32" spans="1:160" ht="26.25" hidden="1" thickBot="1">
      <c r="A32" s="34"/>
      <c r="B32" s="35">
        <v>32</v>
      </c>
      <c r="C32" s="35"/>
      <c r="D32" s="35"/>
      <c r="E32" s="35"/>
      <c r="F32" s="36"/>
      <c r="G32" s="166" t="s">
        <v>325</v>
      </c>
      <c r="H32" s="188">
        <v>0</v>
      </c>
      <c r="I32" s="188">
        <v>38719</v>
      </c>
      <c r="J32" s="239">
        <v>18858</v>
      </c>
      <c r="K32" s="303">
        <f>I32+J32</f>
        <v>57577</v>
      </c>
      <c r="L32" s="297">
        <f t="shared" si="1"/>
        <v>-57577</v>
      </c>
      <c r="M32" s="221">
        <v>0</v>
      </c>
      <c r="N32" s="188"/>
      <c r="O32" s="188">
        <v>0</v>
      </c>
      <c r="P32" s="223">
        <f>N32+O32</f>
        <v>0</v>
      </c>
      <c r="Q32" s="189">
        <f t="shared" si="3"/>
        <v>0</v>
      </c>
      <c r="R32" s="221">
        <v>0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</row>
    <row r="33" spans="1:160" ht="15.75" hidden="1" thickBot="1">
      <c r="A33" s="34"/>
      <c r="B33" s="35" t="s">
        <v>47</v>
      </c>
      <c r="C33" s="35"/>
      <c r="D33" s="35"/>
      <c r="E33" s="35"/>
      <c r="F33" s="36"/>
      <c r="G33" s="166" t="s">
        <v>48</v>
      </c>
      <c r="H33" s="188">
        <f>24000+24000</f>
        <v>48000</v>
      </c>
      <c r="I33" s="188">
        <v>2336</v>
      </c>
      <c r="J33" s="239">
        <v>570</v>
      </c>
      <c r="K33" s="303">
        <f t="shared" si="4"/>
        <v>2906</v>
      </c>
      <c r="L33" s="297">
        <f t="shared" si="1"/>
        <v>45094</v>
      </c>
      <c r="M33" s="221">
        <f t="shared" si="2"/>
        <v>6.054166666666667</v>
      </c>
      <c r="N33" s="188"/>
      <c r="O33" s="188">
        <v>0</v>
      </c>
      <c r="P33" s="223">
        <f aca="true" t="shared" si="5" ref="P33:P43">N33+O33</f>
        <v>0</v>
      </c>
      <c r="Q33" s="189">
        <f t="shared" si="3"/>
        <v>6.054166666666667</v>
      </c>
      <c r="R33" s="221">
        <f>P33/M33*100</f>
        <v>0</v>
      </c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</row>
    <row r="34" spans="1:160" ht="26.25" hidden="1" thickBot="1">
      <c r="A34" s="25" t="s">
        <v>49</v>
      </c>
      <c r="B34" s="26"/>
      <c r="C34" s="26"/>
      <c r="D34" s="26"/>
      <c r="E34" s="26"/>
      <c r="F34" s="27"/>
      <c r="G34" s="165" t="s">
        <v>50</v>
      </c>
      <c r="H34" s="186">
        <f>+H35</f>
        <v>0</v>
      </c>
      <c r="I34" s="186"/>
      <c r="J34" s="186">
        <f>+J35</f>
        <v>0</v>
      </c>
      <c r="K34" s="303">
        <f t="shared" si="4"/>
        <v>0</v>
      </c>
      <c r="L34" s="297">
        <f t="shared" si="1"/>
        <v>0</v>
      </c>
      <c r="M34" s="221">
        <v>0</v>
      </c>
      <c r="N34" s="186"/>
      <c r="O34" s="186">
        <f>+O35</f>
        <v>0</v>
      </c>
      <c r="P34" s="223">
        <f t="shared" si="5"/>
        <v>0</v>
      </c>
      <c r="Q34" s="189">
        <f t="shared" si="3"/>
        <v>0</v>
      </c>
      <c r="R34" s="221">
        <v>0</v>
      </c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ht="17.25" customHeight="1" hidden="1">
      <c r="A35" s="34"/>
      <c r="B35" s="35" t="s">
        <v>39</v>
      </c>
      <c r="C35" s="35"/>
      <c r="D35" s="35"/>
      <c r="E35" s="35"/>
      <c r="F35" s="36"/>
      <c r="G35" s="166" t="s">
        <v>51</v>
      </c>
      <c r="H35" s="188"/>
      <c r="I35" s="188"/>
      <c r="J35" s="239"/>
      <c r="K35" s="303">
        <f t="shared" si="4"/>
        <v>0</v>
      </c>
      <c r="L35" s="297">
        <f t="shared" si="1"/>
        <v>0</v>
      </c>
      <c r="M35" s="221">
        <v>0</v>
      </c>
      <c r="N35" s="188"/>
      <c r="O35" s="188"/>
      <c r="P35" s="223">
        <f t="shared" si="5"/>
        <v>0</v>
      </c>
      <c r="Q35" s="189">
        <f t="shared" si="3"/>
        <v>0</v>
      </c>
      <c r="R35" s="221">
        <v>0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ht="15.75" hidden="1" thickBot="1">
      <c r="A36" s="34">
        <v>4104</v>
      </c>
      <c r="B36" s="35"/>
      <c r="C36" s="35"/>
      <c r="D36" s="35"/>
      <c r="E36" s="35"/>
      <c r="F36" s="36"/>
      <c r="G36" s="166" t="s">
        <v>52</v>
      </c>
      <c r="H36" s="188"/>
      <c r="I36" s="188"/>
      <c r="J36" s="239"/>
      <c r="K36" s="303">
        <f t="shared" si="4"/>
        <v>0</v>
      </c>
      <c r="L36" s="297">
        <f t="shared" si="1"/>
        <v>0</v>
      </c>
      <c r="M36" s="221">
        <v>0</v>
      </c>
      <c r="N36" s="188"/>
      <c r="O36" s="188"/>
      <c r="P36" s="223">
        <f t="shared" si="5"/>
        <v>0</v>
      </c>
      <c r="Q36" s="189">
        <f t="shared" si="3"/>
        <v>0</v>
      </c>
      <c r="R36" s="221">
        <v>0</v>
      </c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ht="15.75" hidden="1" thickBot="1">
      <c r="A37" s="34"/>
      <c r="B37" s="35"/>
      <c r="C37" s="35"/>
      <c r="D37" s="35"/>
      <c r="E37" s="35"/>
      <c r="F37" s="36"/>
      <c r="G37" s="166" t="s">
        <v>53</v>
      </c>
      <c r="H37" s="188"/>
      <c r="I37" s="188"/>
      <c r="J37" s="239"/>
      <c r="K37" s="303">
        <f t="shared" si="4"/>
        <v>0</v>
      </c>
      <c r="L37" s="297">
        <f t="shared" si="1"/>
        <v>0</v>
      </c>
      <c r="M37" s="221">
        <v>0</v>
      </c>
      <c r="N37" s="188"/>
      <c r="O37" s="188"/>
      <c r="P37" s="223">
        <f t="shared" si="5"/>
        <v>0</v>
      </c>
      <c r="Q37" s="189">
        <f t="shared" si="3"/>
        <v>0</v>
      </c>
      <c r="R37" s="221">
        <v>0</v>
      </c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ht="15.75" hidden="1" thickBot="1">
      <c r="A38" s="34">
        <v>4204</v>
      </c>
      <c r="B38" s="35"/>
      <c r="C38" s="35"/>
      <c r="D38" s="35"/>
      <c r="E38" s="35"/>
      <c r="F38" s="36"/>
      <c r="G38" s="166" t="s">
        <v>54</v>
      </c>
      <c r="H38" s="188"/>
      <c r="I38" s="188"/>
      <c r="J38" s="239"/>
      <c r="K38" s="303">
        <f t="shared" si="4"/>
        <v>0</v>
      </c>
      <c r="L38" s="297">
        <f t="shared" si="1"/>
        <v>0</v>
      </c>
      <c r="M38" s="221">
        <v>0</v>
      </c>
      <c r="N38" s="188"/>
      <c r="O38" s="188"/>
      <c r="P38" s="223">
        <f t="shared" si="5"/>
        <v>0</v>
      </c>
      <c r="Q38" s="189">
        <f t="shared" si="3"/>
        <v>0</v>
      </c>
      <c r="R38" s="221">
        <v>0</v>
      </c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ht="15.75" hidden="1" thickBot="1">
      <c r="A39" s="34"/>
      <c r="B39" s="35"/>
      <c r="C39" s="35"/>
      <c r="D39" s="35"/>
      <c r="E39" s="35"/>
      <c r="F39" s="36"/>
      <c r="G39" s="166" t="s">
        <v>55</v>
      </c>
      <c r="H39" s="188"/>
      <c r="I39" s="188"/>
      <c r="J39" s="239"/>
      <c r="K39" s="303">
        <f t="shared" si="4"/>
        <v>0</v>
      </c>
      <c r="L39" s="297">
        <f t="shared" si="1"/>
        <v>0</v>
      </c>
      <c r="M39" s="221">
        <v>0</v>
      </c>
      <c r="N39" s="188"/>
      <c r="O39" s="188"/>
      <c r="P39" s="223">
        <f t="shared" si="5"/>
        <v>0</v>
      </c>
      <c r="Q39" s="189">
        <f t="shared" si="3"/>
        <v>0</v>
      </c>
      <c r="R39" s="221">
        <v>0</v>
      </c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ht="15.75" hidden="1" thickBot="1">
      <c r="A40" s="34"/>
      <c r="B40" s="35">
        <v>25</v>
      </c>
      <c r="C40" s="35"/>
      <c r="D40" s="35"/>
      <c r="E40" s="35"/>
      <c r="F40" s="36"/>
      <c r="G40" s="166" t="s">
        <v>56</v>
      </c>
      <c r="H40" s="188"/>
      <c r="I40" s="188"/>
      <c r="J40" s="239"/>
      <c r="K40" s="303">
        <f t="shared" si="4"/>
        <v>0</v>
      </c>
      <c r="L40" s="297">
        <f t="shared" si="1"/>
        <v>0</v>
      </c>
      <c r="M40" s="221">
        <v>0</v>
      </c>
      <c r="N40" s="188"/>
      <c r="O40" s="188"/>
      <c r="P40" s="223">
        <f t="shared" si="5"/>
        <v>0</v>
      </c>
      <c r="Q40" s="189">
        <f t="shared" si="3"/>
        <v>0</v>
      </c>
      <c r="R40" s="221">
        <v>0</v>
      </c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ht="16.5" customHeight="1" hidden="1">
      <c r="A41" s="25">
        <v>4504</v>
      </c>
      <c r="B41" s="26"/>
      <c r="C41" s="26"/>
      <c r="D41" s="26"/>
      <c r="E41" s="26"/>
      <c r="F41" s="27"/>
      <c r="G41" s="165" t="s">
        <v>57</v>
      </c>
      <c r="H41" s="186">
        <f>H42+H43</f>
        <v>0</v>
      </c>
      <c r="I41" s="186">
        <f>I42+I43</f>
        <v>336639</v>
      </c>
      <c r="J41" s="186">
        <f>J42+J43</f>
        <v>12079</v>
      </c>
      <c r="K41" s="305">
        <f t="shared" si="4"/>
        <v>348718</v>
      </c>
      <c r="L41" s="297">
        <f t="shared" si="1"/>
        <v>-348718</v>
      </c>
      <c r="M41" s="221">
        <v>0</v>
      </c>
      <c r="N41" s="186"/>
      <c r="O41" s="186">
        <f>O42+O43</f>
        <v>0</v>
      </c>
      <c r="P41" s="225">
        <f t="shared" si="5"/>
        <v>0</v>
      </c>
      <c r="Q41" s="189">
        <f t="shared" si="3"/>
        <v>0</v>
      </c>
      <c r="R41" s="221">
        <v>0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ht="15.75" hidden="1" thickBot="1">
      <c r="A42" s="34"/>
      <c r="B42" s="44" t="s">
        <v>58</v>
      </c>
      <c r="C42" s="35"/>
      <c r="D42" s="35"/>
      <c r="E42" s="35"/>
      <c r="F42" s="36"/>
      <c r="G42" s="166" t="s">
        <v>59</v>
      </c>
      <c r="H42" s="188"/>
      <c r="I42" s="188"/>
      <c r="J42" s="239"/>
      <c r="K42" s="303">
        <f t="shared" si="4"/>
        <v>0</v>
      </c>
      <c r="L42" s="297">
        <f t="shared" si="1"/>
        <v>0</v>
      </c>
      <c r="M42" s="221">
        <v>0</v>
      </c>
      <c r="N42" s="188"/>
      <c r="O42" s="188"/>
      <c r="P42" s="223">
        <f t="shared" si="5"/>
        <v>0</v>
      </c>
      <c r="Q42" s="189">
        <f t="shared" si="3"/>
        <v>0</v>
      </c>
      <c r="R42" s="221">
        <v>0</v>
      </c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ht="15.75" hidden="1" thickBot="1">
      <c r="A43" s="34"/>
      <c r="B43" s="44" t="s">
        <v>60</v>
      </c>
      <c r="C43" s="35"/>
      <c r="D43" s="35"/>
      <c r="E43" s="35"/>
      <c r="F43" s="36"/>
      <c r="G43" s="166" t="s">
        <v>61</v>
      </c>
      <c r="H43" s="188">
        <v>0</v>
      </c>
      <c r="I43" s="188">
        <v>336639</v>
      </c>
      <c r="J43" s="239">
        <v>12079</v>
      </c>
      <c r="K43" s="303">
        <f t="shared" si="4"/>
        <v>348718</v>
      </c>
      <c r="L43" s="297">
        <f t="shared" si="1"/>
        <v>-348718</v>
      </c>
      <c r="M43" s="221">
        <v>0</v>
      </c>
      <c r="N43" s="188"/>
      <c r="O43" s="188">
        <v>0</v>
      </c>
      <c r="P43" s="223">
        <f t="shared" si="5"/>
        <v>0</v>
      </c>
      <c r="Q43" s="189">
        <f t="shared" si="3"/>
        <v>0</v>
      </c>
      <c r="R43" s="221">
        <v>0</v>
      </c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ht="15.75" hidden="1" thickBot="1">
      <c r="A44" s="25" t="s">
        <v>62</v>
      </c>
      <c r="B44" s="26" t="s">
        <v>24</v>
      </c>
      <c r="C44" s="26"/>
      <c r="D44" s="26"/>
      <c r="E44" s="26"/>
      <c r="F44" s="27"/>
      <c r="G44" s="165" t="s">
        <v>63</v>
      </c>
      <c r="H44" s="186">
        <f>+H15+H17+H27+H33+H35+H41</f>
        <v>10432000</v>
      </c>
      <c r="I44" s="186">
        <f>+I15+I17+I27+I33+I35+I41</f>
        <v>4254695</v>
      </c>
      <c r="J44" s="186">
        <f>+J15+J17+J27+J33+J35+J41</f>
        <v>937499</v>
      </c>
      <c r="K44" s="302">
        <f>+K15+K17+K27+K33+K35+K41</f>
        <v>5192194</v>
      </c>
      <c r="L44" s="297">
        <f t="shared" si="1"/>
        <v>5239806</v>
      </c>
      <c r="M44" s="221">
        <f t="shared" si="2"/>
        <v>49.77179831288343</v>
      </c>
      <c r="N44" s="186">
        <f>+N15+N17+N27+N33+N35+N41</f>
        <v>0</v>
      </c>
      <c r="O44" s="186">
        <f>+O15+O17+O27+O33+O35+O41</f>
        <v>0</v>
      </c>
      <c r="P44" s="222">
        <f>+P15+P17+P27+P33+P35+P41</f>
        <v>0</v>
      </c>
      <c r="Q44" s="189">
        <f t="shared" si="3"/>
        <v>49.77179831288343</v>
      </c>
      <c r="R44" s="221">
        <f aca="true" t="shared" si="6" ref="R44:R54">P44/M44*100</f>
        <v>0</v>
      </c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ht="15.75" hidden="1" thickBot="1">
      <c r="A45" s="45"/>
      <c r="B45" s="46" t="s">
        <v>22</v>
      </c>
      <c r="C45" s="46"/>
      <c r="D45" s="46"/>
      <c r="E45" s="46"/>
      <c r="F45" s="47"/>
      <c r="G45" s="167" t="s">
        <v>64</v>
      </c>
      <c r="H45" s="190">
        <f>+H16+H28+H31</f>
        <v>1271000</v>
      </c>
      <c r="I45" s="190">
        <f>+I16+I28+I31</f>
        <v>541038</v>
      </c>
      <c r="J45" s="190">
        <f>+J16+J28+J31</f>
        <v>133553</v>
      </c>
      <c r="K45" s="306">
        <f>+K16+K28+K31</f>
        <v>674591</v>
      </c>
      <c r="L45" s="297">
        <f t="shared" si="1"/>
        <v>596409</v>
      </c>
      <c r="M45" s="221">
        <f t="shared" si="2"/>
        <v>53.07560975609756</v>
      </c>
      <c r="N45" s="190">
        <f>+N16+N28+N31</f>
        <v>0</v>
      </c>
      <c r="O45" s="190">
        <f>+O16+O28+O31</f>
        <v>0</v>
      </c>
      <c r="P45" s="226">
        <f>+P16+P28+P31</f>
        <v>0</v>
      </c>
      <c r="Q45" s="189">
        <f t="shared" si="3"/>
        <v>53.07560975609756</v>
      </c>
      <c r="R45" s="221">
        <f t="shared" si="6"/>
        <v>0</v>
      </c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ht="15.75" hidden="1" thickBot="1">
      <c r="A46" s="50"/>
      <c r="B46" s="51"/>
      <c r="C46" s="51"/>
      <c r="D46" s="51"/>
      <c r="E46" s="51"/>
      <c r="F46" s="51"/>
      <c r="G46" s="168"/>
      <c r="H46" s="191">
        <f>H78+H146+H227+H360</f>
        <v>21652820</v>
      </c>
      <c r="I46" s="191">
        <v>4437551</v>
      </c>
      <c r="J46" s="249">
        <f>J78+J146+J227+J360</f>
        <v>2005116.07</v>
      </c>
      <c r="K46" s="307">
        <f>K78+K146+K227+K360</f>
        <v>16296632.07</v>
      </c>
      <c r="L46" s="297">
        <f t="shared" si="1"/>
        <v>5356187.93</v>
      </c>
      <c r="M46" s="221">
        <f t="shared" si="2"/>
        <v>75.26332399197887</v>
      </c>
      <c r="N46" s="191">
        <v>4437551</v>
      </c>
      <c r="O46" s="191">
        <f>O78+O146+O227+O360</f>
        <v>1993468</v>
      </c>
      <c r="P46" s="227">
        <f>P78+P146+P227+P360</f>
        <v>5830636</v>
      </c>
      <c r="Q46" s="189">
        <f t="shared" si="3"/>
        <v>-5830560.736676008</v>
      </c>
      <c r="R46" s="221">
        <f t="shared" si="6"/>
        <v>7746981.784409888</v>
      </c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ht="15">
      <c r="A47" s="251" t="s">
        <v>65</v>
      </c>
      <c r="B47" s="252"/>
      <c r="C47" s="252"/>
      <c r="D47" s="252"/>
      <c r="E47" s="252"/>
      <c r="F47" s="253"/>
      <c r="G47" s="159" t="s">
        <v>66</v>
      </c>
      <c r="H47" s="192">
        <f>H52+H72+H74+H77</f>
        <v>21652820</v>
      </c>
      <c r="I47" s="192">
        <f>I52+I72+I74+I77</f>
        <v>14291516</v>
      </c>
      <c r="J47" s="192">
        <f>J52+J72+J74+J77</f>
        <v>2005116.07</v>
      </c>
      <c r="K47" s="308">
        <f>K52+K72+K74+K77</f>
        <v>16296632.07</v>
      </c>
      <c r="L47" s="297">
        <f t="shared" si="1"/>
        <v>5356187.93</v>
      </c>
      <c r="M47" s="221">
        <f t="shared" si="2"/>
        <v>75.26332399197887</v>
      </c>
      <c r="N47" s="192">
        <f>N52+N72+N74+N77</f>
        <v>3837168</v>
      </c>
      <c r="O47" s="192">
        <f>O52+O72+O74+O77</f>
        <v>1993468</v>
      </c>
      <c r="P47" s="228">
        <f>P52+P72+P74+P77</f>
        <v>5830636</v>
      </c>
      <c r="Q47" s="189">
        <f t="shared" si="3"/>
        <v>-5830560.736676008</v>
      </c>
      <c r="R47" s="221">
        <f t="shared" si="6"/>
        <v>7746981.784409888</v>
      </c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ht="15" hidden="1">
      <c r="A48" s="25"/>
      <c r="B48" s="26"/>
      <c r="C48" s="26"/>
      <c r="D48" s="26"/>
      <c r="E48" s="26"/>
      <c r="F48" s="27"/>
      <c r="G48" s="160" t="s">
        <v>67</v>
      </c>
      <c r="H48" s="193"/>
      <c r="I48" s="193"/>
      <c r="J48" s="193"/>
      <c r="K48" s="309"/>
      <c r="L48" s="297">
        <f t="shared" si="1"/>
        <v>0</v>
      </c>
      <c r="M48" s="221" t="e">
        <f t="shared" si="2"/>
        <v>#DIV/0!</v>
      </c>
      <c r="N48" s="193"/>
      <c r="O48" s="193"/>
      <c r="P48" s="229"/>
      <c r="Q48" s="189" t="e">
        <f t="shared" si="3"/>
        <v>#DIV/0!</v>
      </c>
      <c r="R48" s="221" t="e">
        <f t="shared" si="6"/>
        <v>#DIV/0!</v>
      </c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ht="15" hidden="1">
      <c r="A49" s="25"/>
      <c r="B49" s="26"/>
      <c r="C49" s="26"/>
      <c r="D49" s="26"/>
      <c r="E49" s="26"/>
      <c r="F49" s="27"/>
      <c r="G49" s="160" t="s">
        <v>68</v>
      </c>
      <c r="H49" s="193"/>
      <c r="I49" s="193"/>
      <c r="J49" s="193"/>
      <c r="K49" s="309"/>
      <c r="L49" s="297">
        <f t="shared" si="1"/>
        <v>0</v>
      </c>
      <c r="M49" s="221" t="e">
        <f t="shared" si="2"/>
        <v>#DIV/0!</v>
      </c>
      <c r="N49" s="193"/>
      <c r="O49" s="193"/>
      <c r="P49" s="229"/>
      <c r="Q49" s="189" t="e">
        <f t="shared" si="3"/>
        <v>#DIV/0!</v>
      </c>
      <c r="R49" s="221" t="e">
        <f t="shared" si="6"/>
        <v>#DIV/0!</v>
      </c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ht="15" hidden="1">
      <c r="A50" s="25"/>
      <c r="B50" s="26"/>
      <c r="C50" s="26"/>
      <c r="D50" s="26"/>
      <c r="E50" s="26"/>
      <c r="F50" s="27"/>
      <c r="G50" s="160" t="s">
        <v>69</v>
      </c>
      <c r="H50" s="193"/>
      <c r="I50" s="193"/>
      <c r="J50" s="193"/>
      <c r="K50" s="309"/>
      <c r="L50" s="297">
        <f t="shared" si="1"/>
        <v>0</v>
      </c>
      <c r="M50" s="221" t="e">
        <f t="shared" si="2"/>
        <v>#DIV/0!</v>
      </c>
      <c r="N50" s="193"/>
      <c r="O50" s="193"/>
      <c r="P50" s="229"/>
      <c r="Q50" s="189" t="e">
        <f t="shared" si="3"/>
        <v>#DIV/0!</v>
      </c>
      <c r="R50" s="221" t="e">
        <f t="shared" si="6"/>
        <v>#DIV/0!</v>
      </c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ht="15" hidden="1">
      <c r="A51" s="25"/>
      <c r="B51" s="26"/>
      <c r="C51" s="26"/>
      <c r="D51" s="26"/>
      <c r="E51" s="26"/>
      <c r="F51" s="27"/>
      <c r="G51" s="160"/>
      <c r="H51" s="193"/>
      <c r="I51" s="193"/>
      <c r="J51" s="193"/>
      <c r="K51" s="309"/>
      <c r="L51" s="297">
        <f t="shared" si="1"/>
        <v>0</v>
      </c>
      <c r="M51" s="221" t="e">
        <f t="shared" si="2"/>
        <v>#DIV/0!</v>
      </c>
      <c r="N51" s="193"/>
      <c r="O51" s="193"/>
      <c r="P51" s="229"/>
      <c r="Q51" s="189" t="e">
        <f t="shared" si="3"/>
        <v>#DIV/0!</v>
      </c>
      <c r="R51" s="221" t="e">
        <f t="shared" si="6"/>
        <v>#DIV/0!</v>
      </c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ht="15">
      <c r="A52" s="25"/>
      <c r="B52" s="26"/>
      <c r="C52" s="26"/>
      <c r="D52" s="26" t="s">
        <v>24</v>
      </c>
      <c r="E52" s="26"/>
      <c r="F52" s="27"/>
      <c r="G52" s="163" t="s">
        <v>70</v>
      </c>
      <c r="H52" s="194">
        <f>H53+H54+H55+H56+H57+H64+H65+H66+H71</f>
        <v>21510820</v>
      </c>
      <c r="I52" s="194">
        <f>I53+I54+I55+I56+I57+I64+I65+I66+I71</f>
        <v>14279671</v>
      </c>
      <c r="J52" s="194">
        <f>J53+J54+J55+J56+J57+J64+J65+J66+J71</f>
        <v>2005116.07</v>
      </c>
      <c r="K52" s="310">
        <f>K53+K54+K55+K56+K57+K64+K65+K66+K71</f>
        <v>16284787.07</v>
      </c>
      <c r="L52" s="297">
        <f t="shared" si="1"/>
        <v>5226032.93</v>
      </c>
      <c r="M52" s="221">
        <f t="shared" si="2"/>
        <v>75.7050966443864</v>
      </c>
      <c r="N52" s="194">
        <f>N53+N54+N55+N56+N57+N64+N65+N66+N71</f>
        <v>3837168</v>
      </c>
      <c r="O52" s="194">
        <f>O53+O54+O55+O56+O57+O64+O65+O66+O71</f>
        <v>1993468</v>
      </c>
      <c r="P52" s="230">
        <f>P53+P54+P55+P56+P57+P64+P65+P66+P71</f>
        <v>5830636</v>
      </c>
      <c r="Q52" s="189">
        <f t="shared" si="3"/>
        <v>-5830560.294903356</v>
      </c>
      <c r="R52" s="221">
        <f t="shared" si="6"/>
        <v>7701774.726460701</v>
      </c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ht="15" customHeight="1">
      <c r="A53" s="25"/>
      <c r="B53" s="26"/>
      <c r="C53" s="26"/>
      <c r="D53" s="26" t="s">
        <v>71</v>
      </c>
      <c r="E53" s="26"/>
      <c r="F53" s="27"/>
      <c r="G53" s="163" t="s">
        <v>72</v>
      </c>
      <c r="H53" s="194">
        <f>H80+H148+H229</f>
        <v>1992620</v>
      </c>
      <c r="I53" s="194">
        <f>I80+I148+I229</f>
        <v>1493838</v>
      </c>
      <c r="J53" s="194">
        <f>J80+J148+J229</f>
        <v>192240</v>
      </c>
      <c r="K53" s="310">
        <f>K80+K148+K229</f>
        <v>1686078</v>
      </c>
      <c r="L53" s="297">
        <f t="shared" si="1"/>
        <v>306542</v>
      </c>
      <c r="M53" s="221">
        <f t="shared" si="2"/>
        <v>84.61613353273579</v>
      </c>
      <c r="N53" s="194">
        <f>N80+N148+N229</f>
        <v>380460</v>
      </c>
      <c r="O53" s="194">
        <f>O80+O148+O229</f>
        <v>185822</v>
      </c>
      <c r="P53" s="230">
        <f>P80+P148+P229</f>
        <v>566282</v>
      </c>
      <c r="Q53" s="189">
        <f t="shared" si="3"/>
        <v>-566197.3838664673</v>
      </c>
      <c r="R53" s="221">
        <f t="shared" si="6"/>
        <v>669236.4403307558</v>
      </c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ht="18" customHeight="1">
      <c r="A54" s="25"/>
      <c r="B54" s="26"/>
      <c r="C54" s="26"/>
      <c r="D54" s="26" t="s">
        <v>73</v>
      </c>
      <c r="E54" s="26"/>
      <c r="F54" s="27"/>
      <c r="G54" s="163" t="s">
        <v>74</v>
      </c>
      <c r="H54" s="194">
        <f>H106+H174+H262+H362</f>
        <v>1055200</v>
      </c>
      <c r="I54" s="194">
        <f>I106+I174+I262+I362</f>
        <v>684338</v>
      </c>
      <c r="J54" s="194">
        <f>J106+J174+J262+J362</f>
        <v>58448.07</v>
      </c>
      <c r="K54" s="310">
        <f>K106+K174+K262+K362</f>
        <v>742786.0700000001</v>
      </c>
      <c r="L54" s="297">
        <f t="shared" si="1"/>
        <v>312413.92999999993</v>
      </c>
      <c r="M54" s="221">
        <f t="shared" si="2"/>
        <v>70.39291793025019</v>
      </c>
      <c r="N54" s="194">
        <f>N106+N174+N262+N362</f>
        <v>104130</v>
      </c>
      <c r="O54" s="194">
        <f>O106+O174+O262+O362</f>
        <v>92271</v>
      </c>
      <c r="P54" s="230">
        <f>P106+P174+P262+P362</f>
        <v>196401</v>
      </c>
      <c r="Q54" s="189">
        <f t="shared" si="3"/>
        <v>-196330.60708206976</v>
      </c>
      <c r="R54" s="221">
        <f t="shared" si="6"/>
        <v>279006.7605872038</v>
      </c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ht="15">
      <c r="A55" s="25"/>
      <c r="B55" s="26"/>
      <c r="C55" s="26"/>
      <c r="D55" s="26" t="s">
        <v>75</v>
      </c>
      <c r="E55" s="26"/>
      <c r="F55" s="27"/>
      <c r="G55" s="163" t="s">
        <v>76</v>
      </c>
      <c r="H55" s="194">
        <f>H299</f>
        <v>0</v>
      </c>
      <c r="I55" s="194">
        <v>0</v>
      </c>
      <c r="J55" s="194">
        <f>J299</f>
        <v>0</v>
      </c>
      <c r="K55" s="310">
        <f>K299</f>
        <v>0</v>
      </c>
      <c r="L55" s="297">
        <f t="shared" si="1"/>
        <v>0</v>
      </c>
      <c r="M55" s="221">
        <v>0</v>
      </c>
      <c r="N55" s="194">
        <v>0</v>
      </c>
      <c r="O55" s="194">
        <f>O299</f>
        <v>0</v>
      </c>
      <c r="P55" s="230">
        <f>P299</f>
        <v>0</v>
      </c>
      <c r="Q55" s="189">
        <f t="shared" si="3"/>
        <v>0</v>
      </c>
      <c r="R55" s="221">
        <v>0</v>
      </c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ht="15" customHeight="1">
      <c r="A56" s="25"/>
      <c r="B56" s="26"/>
      <c r="C56" s="26"/>
      <c r="D56" s="26" t="s">
        <v>77</v>
      </c>
      <c r="E56" s="26"/>
      <c r="F56" s="27"/>
      <c r="G56" s="163" t="s">
        <v>78</v>
      </c>
      <c r="H56" s="194">
        <f>H204+H365</f>
        <v>59000</v>
      </c>
      <c r="I56" s="194">
        <f>I204+I365</f>
        <v>29040</v>
      </c>
      <c r="J56" s="194">
        <f>J204+J365</f>
        <v>0</v>
      </c>
      <c r="K56" s="310">
        <f>K204+K365</f>
        <v>29040</v>
      </c>
      <c r="L56" s="297">
        <f t="shared" si="1"/>
        <v>29960</v>
      </c>
      <c r="M56" s="221">
        <f t="shared" si="2"/>
        <v>49.22033898305085</v>
      </c>
      <c r="N56" s="194">
        <f>N204+N365</f>
        <v>0</v>
      </c>
      <c r="O56" s="194">
        <f>O204+O365</f>
        <v>0</v>
      </c>
      <c r="P56" s="230">
        <f>P204+P365</f>
        <v>0</v>
      </c>
      <c r="Q56" s="189">
        <f t="shared" si="3"/>
        <v>49.22033898305085</v>
      </c>
      <c r="R56" s="221">
        <f>P56/M56*100</f>
        <v>0</v>
      </c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ht="25.5">
      <c r="A57" s="25"/>
      <c r="B57" s="26"/>
      <c r="C57" s="26"/>
      <c r="D57" s="26">
        <v>51</v>
      </c>
      <c r="E57" s="26"/>
      <c r="F57" s="27"/>
      <c r="G57" s="163" t="s">
        <v>79</v>
      </c>
      <c r="H57" s="194">
        <f>H206+H300+H368</f>
        <v>3866000</v>
      </c>
      <c r="I57" s="194">
        <f>I206+I300+I368</f>
        <v>2422795</v>
      </c>
      <c r="J57" s="194">
        <f>J206+J300+J368</f>
        <v>327907</v>
      </c>
      <c r="K57" s="310">
        <f>K206+K300+K368</f>
        <v>2750702</v>
      </c>
      <c r="L57" s="297">
        <f t="shared" si="1"/>
        <v>1115298</v>
      </c>
      <c r="M57" s="221">
        <f t="shared" si="2"/>
        <v>71.1511122607346</v>
      </c>
      <c r="N57" s="194">
        <f>N206+N300+N368</f>
        <v>770971</v>
      </c>
      <c r="O57" s="194">
        <f>O206+O300+O368</f>
        <v>354388</v>
      </c>
      <c r="P57" s="230">
        <f>P206+P300+P368</f>
        <v>1125359</v>
      </c>
      <c r="Q57" s="189">
        <f t="shared" si="3"/>
        <v>-1125287.8488877392</v>
      </c>
      <c r="R57" s="221">
        <f>P57/M57*100</f>
        <v>1581646.3920846388</v>
      </c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ht="15">
      <c r="A58" s="25"/>
      <c r="B58" s="26"/>
      <c r="C58" s="26"/>
      <c r="D58" s="26"/>
      <c r="E58" s="26" t="s">
        <v>24</v>
      </c>
      <c r="F58" s="27"/>
      <c r="G58" s="163" t="s">
        <v>80</v>
      </c>
      <c r="H58" s="194">
        <f>H59+H60+H61+H62+H63</f>
        <v>3866000</v>
      </c>
      <c r="I58" s="194">
        <f>I59+I60+I61+I62+I63</f>
        <v>2422795</v>
      </c>
      <c r="J58" s="194">
        <f>J59+J60+J61+J62+J63</f>
        <v>327907</v>
      </c>
      <c r="K58" s="310">
        <f>K59+K60+K61+K62+K63</f>
        <v>2750702</v>
      </c>
      <c r="L58" s="297">
        <f t="shared" si="1"/>
        <v>1115298</v>
      </c>
      <c r="M58" s="221">
        <f t="shared" si="2"/>
        <v>71.1511122607346</v>
      </c>
      <c r="N58" s="194">
        <f>N59+N60+N61+N62+N63</f>
        <v>770971</v>
      </c>
      <c r="O58" s="194">
        <f>O59+O60+O61+O62+O63</f>
        <v>354388</v>
      </c>
      <c r="P58" s="230">
        <f>P59+P60+P61+P62+P63</f>
        <v>1125359</v>
      </c>
      <c r="Q58" s="189">
        <f t="shared" si="3"/>
        <v>-1125287.8488877392</v>
      </c>
      <c r="R58" s="221">
        <f>P58/M58*100</f>
        <v>1581646.3920846388</v>
      </c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ht="30" customHeight="1">
      <c r="A59" s="25"/>
      <c r="B59" s="26"/>
      <c r="C59" s="26"/>
      <c r="D59" s="26"/>
      <c r="E59" s="26"/>
      <c r="F59" s="27" t="s">
        <v>24</v>
      </c>
      <c r="G59" s="163" t="s">
        <v>81</v>
      </c>
      <c r="H59" s="194">
        <f>H206</f>
        <v>0</v>
      </c>
      <c r="I59" s="194">
        <v>0</v>
      </c>
      <c r="J59" s="194">
        <f>J206</f>
        <v>0</v>
      </c>
      <c r="K59" s="310">
        <f>K206</f>
        <v>0</v>
      </c>
      <c r="L59" s="297">
        <f t="shared" si="1"/>
        <v>0</v>
      </c>
      <c r="M59" s="221">
        <v>0</v>
      </c>
      <c r="N59" s="194">
        <v>0</v>
      </c>
      <c r="O59" s="194">
        <f>O206</f>
        <v>0</v>
      </c>
      <c r="P59" s="230">
        <f>P206</f>
        <v>0</v>
      </c>
      <c r="Q59" s="189">
        <f t="shared" si="3"/>
        <v>0</v>
      </c>
      <c r="R59" s="221">
        <v>0</v>
      </c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ht="38.25">
      <c r="A60" s="25"/>
      <c r="B60" s="26"/>
      <c r="C60" s="26"/>
      <c r="D60" s="26"/>
      <c r="E60" s="26"/>
      <c r="F60" s="27">
        <v>17</v>
      </c>
      <c r="G60" s="163" t="s">
        <v>82</v>
      </c>
      <c r="H60" s="194">
        <f>H302</f>
        <v>2809000</v>
      </c>
      <c r="I60" s="194">
        <f>I302</f>
        <v>1912298</v>
      </c>
      <c r="J60" s="194">
        <f>J302</f>
        <v>270288</v>
      </c>
      <c r="K60" s="310">
        <f>K302</f>
        <v>2182586</v>
      </c>
      <c r="L60" s="297">
        <f t="shared" si="1"/>
        <v>626414</v>
      </c>
      <c r="M60" s="221">
        <f t="shared" si="2"/>
        <v>77.6997508009968</v>
      </c>
      <c r="N60" s="194">
        <f>N302</f>
        <v>598220</v>
      </c>
      <c r="O60" s="194">
        <f>O302</f>
        <v>269726</v>
      </c>
      <c r="P60" s="230">
        <f>P302</f>
        <v>867946</v>
      </c>
      <c r="Q60" s="189">
        <f t="shared" si="3"/>
        <v>-867868.300249199</v>
      </c>
      <c r="R60" s="221">
        <f>P60/M60*100</f>
        <v>1117051.2016479534</v>
      </c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ht="51">
      <c r="A61" s="25"/>
      <c r="B61" s="26"/>
      <c r="C61" s="26"/>
      <c r="D61" s="26"/>
      <c r="E61" s="26"/>
      <c r="F61" s="27">
        <v>18</v>
      </c>
      <c r="G61" s="163" t="s">
        <v>83</v>
      </c>
      <c r="H61" s="194">
        <f>H370</f>
        <v>343000</v>
      </c>
      <c r="I61" s="194">
        <f>I370</f>
        <v>0</v>
      </c>
      <c r="J61" s="194">
        <f>J370</f>
        <v>0</v>
      </c>
      <c r="K61" s="310">
        <f>K370</f>
        <v>0</v>
      </c>
      <c r="L61" s="297">
        <f t="shared" si="1"/>
        <v>343000</v>
      </c>
      <c r="M61" s="221">
        <f t="shared" si="2"/>
        <v>0</v>
      </c>
      <c r="N61" s="194">
        <f>N370</f>
        <v>0</v>
      </c>
      <c r="O61" s="194">
        <f>O370</f>
        <v>0</v>
      </c>
      <c r="P61" s="230">
        <f>P370</f>
        <v>0</v>
      </c>
      <c r="Q61" s="189">
        <f t="shared" si="3"/>
        <v>0</v>
      </c>
      <c r="R61" s="221" t="e">
        <f>P61/M61*100</f>
        <v>#DIV/0!</v>
      </c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ht="49.5" customHeight="1">
      <c r="A62" s="25"/>
      <c r="B62" s="26"/>
      <c r="C62" s="26"/>
      <c r="D62" s="26"/>
      <c r="E62" s="26"/>
      <c r="F62" s="27">
        <v>19</v>
      </c>
      <c r="G62" s="163" t="s">
        <v>84</v>
      </c>
      <c r="H62" s="194">
        <f aca="true" t="shared" si="7" ref="H62:K63">H303</f>
        <v>712000</v>
      </c>
      <c r="I62" s="194">
        <f t="shared" si="7"/>
        <v>510104</v>
      </c>
      <c r="J62" s="194">
        <f t="shared" si="7"/>
        <v>57590</v>
      </c>
      <c r="K62" s="310">
        <f t="shared" si="7"/>
        <v>567694</v>
      </c>
      <c r="L62" s="297">
        <f t="shared" si="1"/>
        <v>144306</v>
      </c>
      <c r="M62" s="221">
        <f t="shared" si="2"/>
        <v>79.73230337078651</v>
      </c>
      <c r="N62" s="194">
        <f aca="true" t="shared" si="8" ref="N62:P63">N303</f>
        <v>172699</v>
      </c>
      <c r="O62" s="194">
        <f t="shared" si="8"/>
        <v>84580</v>
      </c>
      <c r="P62" s="230">
        <f t="shared" si="8"/>
        <v>257279</v>
      </c>
      <c r="Q62" s="189">
        <f t="shared" si="3"/>
        <v>-257199.26769662922</v>
      </c>
      <c r="R62" s="221">
        <f>P62/M62*100</f>
        <v>322678.4993323869</v>
      </c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ht="66" customHeight="1">
      <c r="A63" s="25"/>
      <c r="B63" s="26"/>
      <c r="C63" s="26"/>
      <c r="D63" s="26"/>
      <c r="E63" s="26"/>
      <c r="F63" s="27" t="s">
        <v>73</v>
      </c>
      <c r="G63" s="163" t="s">
        <v>85</v>
      </c>
      <c r="H63" s="194">
        <f t="shared" si="7"/>
        <v>2000</v>
      </c>
      <c r="I63" s="194">
        <f t="shared" si="7"/>
        <v>393</v>
      </c>
      <c r="J63" s="194">
        <f t="shared" si="7"/>
        <v>29</v>
      </c>
      <c r="K63" s="310">
        <f t="shared" si="7"/>
        <v>422</v>
      </c>
      <c r="L63" s="297">
        <f t="shared" si="1"/>
        <v>1578</v>
      </c>
      <c r="M63" s="221">
        <f t="shared" si="2"/>
        <v>21.099999999999998</v>
      </c>
      <c r="N63" s="194">
        <f t="shared" si="8"/>
        <v>52</v>
      </c>
      <c r="O63" s="194">
        <f t="shared" si="8"/>
        <v>82</v>
      </c>
      <c r="P63" s="230">
        <f t="shared" si="8"/>
        <v>134</v>
      </c>
      <c r="Q63" s="189">
        <f t="shared" si="3"/>
        <v>-112.9</v>
      </c>
      <c r="R63" s="221">
        <f>P63/M63*100</f>
        <v>635.0710900473933</v>
      </c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ht="18" customHeight="1">
      <c r="A64" s="25"/>
      <c r="B64" s="26"/>
      <c r="C64" s="26"/>
      <c r="D64" s="26">
        <v>55</v>
      </c>
      <c r="E64" s="26"/>
      <c r="F64" s="27"/>
      <c r="G64" s="163" t="s">
        <v>86</v>
      </c>
      <c r="H64" s="194">
        <f>H371</f>
        <v>0</v>
      </c>
      <c r="I64" s="194">
        <v>0</v>
      </c>
      <c r="J64" s="194">
        <f>J371</f>
        <v>0</v>
      </c>
      <c r="K64" s="310">
        <f>K371</f>
        <v>0</v>
      </c>
      <c r="L64" s="297">
        <f t="shared" si="1"/>
        <v>0</v>
      </c>
      <c r="M64" s="221">
        <v>0</v>
      </c>
      <c r="N64" s="194">
        <v>0</v>
      </c>
      <c r="O64" s="194">
        <f>O371</f>
        <v>0</v>
      </c>
      <c r="P64" s="230">
        <f>P371</f>
        <v>0</v>
      </c>
      <c r="Q64" s="189">
        <f t="shared" si="3"/>
        <v>0</v>
      </c>
      <c r="R64" s="221">
        <v>0</v>
      </c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ht="24" customHeight="1">
      <c r="A65" s="25"/>
      <c r="B65" s="26"/>
      <c r="C65" s="26"/>
      <c r="D65" s="26">
        <v>56</v>
      </c>
      <c r="E65" s="26"/>
      <c r="F65" s="27"/>
      <c r="G65" s="163" t="s">
        <v>87</v>
      </c>
      <c r="H65" s="194">
        <f>+H377</f>
        <v>0</v>
      </c>
      <c r="I65" s="194">
        <v>0</v>
      </c>
      <c r="J65" s="194">
        <f>+J377</f>
        <v>0</v>
      </c>
      <c r="K65" s="310">
        <f>+K377</f>
        <v>0</v>
      </c>
      <c r="L65" s="297">
        <f t="shared" si="1"/>
        <v>0</v>
      </c>
      <c r="M65" s="221">
        <v>0</v>
      </c>
      <c r="N65" s="194">
        <v>0</v>
      </c>
      <c r="O65" s="194">
        <f>+O377</f>
        <v>0</v>
      </c>
      <c r="P65" s="230">
        <f>+P377</f>
        <v>0</v>
      </c>
      <c r="Q65" s="189">
        <f t="shared" si="3"/>
        <v>0</v>
      </c>
      <c r="R65" s="221">
        <v>0</v>
      </c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ht="18.75" customHeight="1">
      <c r="A66" s="25"/>
      <c r="B66" s="26"/>
      <c r="C66" s="26"/>
      <c r="D66" s="26">
        <v>57</v>
      </c>
      <c r="E66" s="26"/>
      <c r="F66" s="27"/>
      <c r="G66" s="163" t="s">
        <v>88</v>
      </c>
      <c r="H66" s="194">
        <f>H209+H305+H381</f>
        <v>14485000</v>
      </c>
      <c r="I66" s="194">
        <f>I209+I305+I381</f>
        <v>9608660</v>
      </c>
      <c r="J66" s="194">
        <f>J209+J305+J381</f>
        <v>1415502</v>
      </c>
      <c r="K66" s="310">
        <f>K209+K305+K381</f>
        <v>11024162</v>
      </c>
      <c r="L66" s="297">
        <f t="shared" si="1"/>
        <v>3460838</v>
      </c>
      <c r="M66" s="221">
        <f t="shared" si="2"/>
        <v>76.10743527787366</v>
      </c>
      <c r="N66" s="194">
        <f>N209+N305+N381</f>
        <v>2581607</v>
      </c>
      <c r="O66" s="194">
        <f>O209+O305+O381</f>
        <v>1360987</v>
      </c>
      <c r="P66" s="230">
        <f>P209+P305+P381</f>
        <v>3942594</v>
      </c>
      <c r="Q66" s="189">
        <f t="shared" si="3"/>
        <v>-3942517.8925647223</v>
      </c>
      <c r="R66" s="221">
        <f aca="true" t="shared" si="9" ref="R66:R71">P66/M66*100</f>
        <v>5180300.696778585</v>
      </c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ht="15">
      <c r="A67" s="25"/>
      <c r="B67" s="26"/>
      <c r="C67" s="26"/>
      <c r="D67" s="26"/>
      <c r="E67" s="26" t="s">
        <v>24</v>
      </c>
      <c r="F67" s="27"/>
      <c r="G67" s="163" t="s">
        <v>89</v>
      </c>
      <c r="H67" s="194">
        <f>H210+H306</f>
        <v>11229000</v>
      </c>
      <c r="I67" s="194">
        <f>I210+I306</f>
        <v>7198787</v>
      </c>
      <c r="J67" s="194">
        <f>J210+J306</f>
        <v>1070188</v>
      </c>
      <c r="K67" s="310">
        <f>K210+K306</f>
        <v>8268975</v>
      </c>
      <c r="L67" s="297">
        <f t="shared" si="1"/>
        <v>2960025</v>
      </c>
      <c r="M67" s="221">
        <f t="shared" si="2"/>
        <v>73.63946032594176</v>
      </c>
      <c r="N67" s="194">
        <f>N210+N306</f>
        <v>2230838</v>
      </c>
      <c r="O67" s="194">
        <f>O210+O306</f>
        <v>1065023</v>
      </c>
      <c r="P67" s="230">
        <f>P210+P306</f>
        <v>3295861</v>
      </c>
      <c r="Q67" s="189">
        <f t="shared" si="3"/>
        <v>-3295787.360539674</v>
      </c>
      <c r="R67" s="221">
        <f t="shared" si="9"/>
        <v>4475672.398211386</v>
      </c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ht="15">
      <c r="A68" s="25"/>
      <c r="B68" s="26"/>
      <c r="C68" s="26"/>
      <c r="D68" s="26"/>
      <c r="E68" s="26" t="s">
        <v>22</v>
      </c>
      <c r="F68" s="27"/>
      <c r="G68" s="163" t="s">
        <v>90</v>
      </c>
      <c r="H68" s="194">
        <f>H69+H70</f>
        <v>3256000</v>
      </c>
      <c r="I68" s="194">
        <f>I69+I70</f>
        <v>2409873</v>
      </c>
      <c r="J68" s="194">
        <f>J69+J70</f>
        <v>345314</v>
      </c>
      <c r="K68" s="310">
        <f>K69+K70</f>
        <v>2755187</v>
      </c>
      <c r="L68" s="297">
        <f t="shared" si="1"/>
        <v>500813</v>
      </c>
      <c r="M68" s="221">
        <f t="shared" si="2"/>
        <v>84.61876535626536</v>
      </c>
      <c r="N68" s="194">
        <f>N69+N70</f>
        <v>350769</v>
      </c>
      <c r="O68" s="194">
        <f>O69+O70</f>
        <v>295964</v>
      </c>
      <c r="P68" s="230">
        <f>P69+P70</f>
        <v>646733</v>
      </c>
      <c r="Q68" s="189">
        <f t="shared" si="3"/>
        <v>-646648.3812346437</v>
      </c>
      <c r="R68" s="221">
        <f t="shared" si="9"/>
        <v>764290.2815670951</v>
      </c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ht="25.5">
      <c r="A69" s="25"/>
      <c r="B69" s="26"/>
      <c r="C69" s="26"/>
      <c r="D69" s="26"/>
      <c r="E69" s="26"/>
      <c r="F69" s="27" t="s">
        <v>24</v>
      </c>
      <c r="G69" s="163" t="s">
        <v>91</v>
      </c>
      <c r="H69" s="194">
        <f>H212+H335+H383</f>
        <v>3188000</v>
      </c>
      <c r="I69" s="194">
        <f>I212+I335+I383</f>
        <v>2367943</v>
      </c>
      <c r="J69" s="194">
        <f>J212+J335+J383</f>
        <v>338827</v>
      </c>
      <c r="K69" s="310">
        <f>K212+K335+K383</f>
        <v>2706770</v>
      </c>
      <c r="L69" s="297">
        <f t="shared" si="1"/>
        <v>481230</v>
      </c>
      <c r="M69" s="221">
        <f t="shared" si="2"/>
        <v>84.90495608531995</v>
      </c>
      <c r="N69" s="194">
        <f>N212+N335+N383</f>
        <v>338569</v>
      </c>
      <c r="O69" s="194">
        <f>O212+O335+O383</f>
        <v>293637</v>
      </c>
      <c r="P69" s="230">
        <f>P212+P335+P383</f>
        <v>632206</v>
      </c>
      <c r="Q69" s="189">
        <f t="shared" si="3"/>
        <v>-632121.0950439146</v>
      </c>
      <c r="R69" s="221">
        <f t="shared" si="9"/>
        <v>744604.3542672632</v>
      </c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ht="15">
      <c r="A70" s="25"/>
      <c r="B70" s="26"/>
      <c r="C70" s="26"/>
      <c r="D70" s="26"/>
      <c r="E70" s="26"/>
      <c r="F70" s="27" t="s">
        <v>22</v>
      </c>
      <c r="G70" s="163" t="s">
        <v>92</v>
      </c>
      <c r="H70" s="194">
        <f>H213+H337</f>
        <v>68000</v>
      </c>
      <c r="I70" s="194">
        <f>I213+I337</f>
        <v>41930</v>
      </c>
      <c r="J70" s="194">
        <f>J213+J337</f>
        <v>6487</v>
      </c>
      <c r="K70" s="310">
        <f>K213+K337</f>
        <v>48417</v>
      </c>
      <c r="L70" s="297">
        <f t="shared" si="1"/>
        <v>19583</v>
      </c>
      <c r="M70" s="221">
        <f t="shared" si="2"/>
        <v>71.2014705882353</v>
      </c>
      <c r="N70" s="194">
        <f>N213+N337</f>
        <v>12200</v>
      </c>
      <c r="O70" s="194">
        <f>O213+O337</f>
        <v>2327</v>
      </c>
      <c r="P70" s="230">
        <f>P213+P337</f>
        <v>14527</v>
      </c>
      <c r="Q70" s="189">
        <f t="shared" si="3"/>
        <v>-14455.798529411764</v>
      </c>
      <c r="R70" s="221">
        <f t="shared" si="9"/>
        <v>20402.66848421009</v>
      </c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ht="22.5" customHeight="1">
      <c r="A71" s="25"/>
      <c r="B71" s="26"/>
      <c r="C71" s="26"/>
      <c r="D71" s="26">
        <v>59</v>
      </c>
      <c r="E71" s="26"/>
      <c r="F71" s="27"/>
      <c r="G71" s="163" t="s">
        <v>93</v>
      </c>
      <c r="H71" s="194">
        <f>H124+H338</f>
        <v>53000</v>
      </c>
      <c r="I71" s="194">
        <f>I124+I338</f>
        <v>41000</v>
      </c>
      <c r="J71" s="194">
        <f>J124+J338</f>
        <v>11019</v>
      </c>
      <c r="K71" s="310">
        <f>K124+K338</f>
        <v>52019</v>
      </c>
      <c r="L71" s="297">
        <f t="shared" si="1"/>
        <v>981</v>
      </c>
      <c r="M71" s="221">
        <f t="shared" si="2"/>
        <v>98.14905660377359</v>
      </c>
      <c r="N71" s="194">
        <f>N338</f>
        <v>0</v>
      </c>
      <c r="O71" s="194">
        <f>O124</f>
        <v>0</v>
      </c>
      <c r="P71" s="230">
        <f>P124</f>
        <v>0</v>
      </c>
      <c r="Q71" s="189">
        <f t="shared" si="3"/>
        <v>98.14905660377359</v>
      </c>
      <c r="R71" s="221">
        <f t="shared" si="9"/>
        <v>0</v>
      </c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</row>
    <row r="72" spans="1:160" ht="19.5" customHeight="1">
      <c r="A72" s="25"/>
      <c r="B72" s="26"/>
      <c r="C72" s="26"/>
      <c r="D72" s="26" t="s">
        <v>94</v>
      </c>
      <c r="E72" s="26"/>
      <c r="F72" s="27"/>
      <c r="G72" s="163" t="s">
        <v>95</v>
      </c>
      <c r="H72" s="194">
        <f>H73</f>
        <v>142000</v>
      </c>
      <c r="I72" s="194">
        <f>I73</f>
        <v>11845</v>
      </c>
      <c r="J72" s="194">
        <f>J73</f>
        <v>0</v>
      </c>
      <c r="K72" s="310">
        <f>K73</f>
        <v>11845</v>
      </c>
      <c r="L72" s="297">
        <f t="shared" si="1"/>
        <v>130155</v>
      </c>
      <c r="M72" s="221">
        <v>0</v>
      </c>
      <c r="N72" s="194">
        <v>0</v>
      </c>
      <c r="O72" s="194">
        <f>O73</f>
        <v>0</v>
      </c>
      <c r="P72" s="230">
        <f>P73</f>
        <v>0</v>
      </c>
      <c r="Q72" s="189">
        <f t="shared" si="3"/>
        <v>0</v>
      </c>
      <c r="R72" s="221">
        <v>0</v>
      </c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</row>
    <row r="73" spans="1:160" ht="15" customHeight="1">
      <c r="A73" s="25"/>
      <c r="B73" s="26"/>
      <c r="C73" s="26"/>
      <c r="D73" s="26">
        <v>71</v>
      </c>
      <c r="E73" s="26"/>
      <c r="F73" s="27"/>
      <c r="G73" s="163" t="s">
        <v>96</v>
      </c>
      <c r="H73" s="194">
        <f>H215+H341</f>
        <v>142000</v>
      </c>
      <c r="I73" s="194">
        <f>I215+I341</f>
        <v>11845</v>
      </c>
      <c r="J73" s="194">
        <f>J215+J341</f>
        <v>0</v>
      </c>
      <c r="K73" s="310">
        <f>K215+K341</f>
        <v>11845</v>
      </c>
      <c r="L73" s="297">
        <f t="shared" si="1"/>
        <v>130155</v>
      </c>
      <c r="M73" s="221">
        <v>0</v>
      </c>
      <c r="N73" s="194">
        <v>0</v>
      </c>
      <c r="O73" s="194">
        <f>O215+O341</f>
        <v>0</v>
      </c>
      <c r="P73" s="230">
        <f>P215+P341</f>
        <v>0</v>
      </c>
      <c r="Q73" s="189">
        <f t="shared" si="3"/>
        <v>0</v>
      </c>
      <c r="R73" s="221">
        <v>0</v>
      </c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</row>
    <row r="74" spans="1:160" ht="16.5" customHeight="1">
      <c r="A74" s="25"/>
      <c r="B74" s="26"/>
      <c r="C74" s="26"/>
      <c r="D74" s="26">
        <v>79</v>
      </c>
      <c r="E74" s="26"/>
      <c r="F74" s="27"/>
      <c r="G74" s="163" t="s">
        <v>97</v>
      </c>
      <c r="H74" s="194">
        <f>H75+H76</f>
        <v>0</v>
      </c>
      <c r="I74" s="194">
        <v>0</v>
      </c>
      <c r="J74" s="194">
        <f>J75+J76</f>
        <v>0</v>
      </c>
      <c r="K74" s="310">
        <f>K75+K76</f>
        <v>0</v>
      </c>
      <c r="L74" s="297">
        <f t="shared" si="1"/>
        <v>0</v>
      </c>
      <c r="M74" s="221">
        <v>0</v>
      </c>
      <c r="N74" s="194">
        <v>0</v>
      </c>
      <c r="O74" s="194">
        <f>O75+O76</f>
        <v>0</v>
      </c>
      <c r="P74" s="230">
        <f>P75+P76</f>
        <v>0</v>
      </c>
      <c r="Q74" s="189">
        <f t="shared" si="3"/>
        <v>0</v>
      </c>
      <c r="R74" s="221">
        <v>0</v>
      </c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</row>
    <row r="75" spans="1:160" ht="16.5" customHeight="1">
      <c r="A75" s="25"/>
      <c r="B75" s="26"/>
      <c r="C75" s="26"/>
      <c r="D75" s="26" t="s">
        <v>98</v>
      </c>
      <c r="E75" s="26"/>
      <c r="F75" s="27"/>
      <c r="G75" s="163" t="s">
        <v>99</v>
      </c>
      <c r="H75" s="194">
        <f>H405</f>
        <v>0</v>
      </c>
      <c r="I75" s="194">
        <v>0</v>
      </c>
      <c r="J75" s="194">
        <f>J405</f>
        <v>0</v>
      </c>
      <c r="K75" s="310">
        <f>K405</f>
        <v>0</v>
      </c>
      <c r="L75" s="297">
        <f aca="true" t="shared" si="10" ref="L75:L138">H75-K75</f>
        <v>0</v>
      </c>
      <c r="M75" s="221">
        <v>0</v>
      </c>
      <c r="N75" s="194">
        <v>0</v>
      </c>
      <c r="O75" s="194">
        <f>O405</f>
        <v>0</v>
      </c>
      <c r="P75" s="230">
        <f>P405</f>
        <v>0</v>
      </c>
      <c r="Q75" s="189">
        <f aca="true" t="shared" si="11" ref="Q75:Q138">M75-P75</f>
        <v>0</v>
      </c>
      <c r="R75" s="221">
        <v>0</v>
      </c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</row>
    <row r="76" spans="1:160" ht="19.5" customHeight="1">
      <c r="A76" s="25"/>
      <c r="B76" s="26"/>
      <c r="C76" s="26"/>
      <c r="D76" s="26">
        <v>81</v>
      </c>
      <c r="E76" s="26"/>
      <c r="F76" s="27"/>
      <c r="G76" s="163" t="s">
        <v>100</v>
      </c>
      <c r="H76" s="194">
        <f>H351</f>
        <v>0</v>
      </c>
      <c r="I76" s="194">
        <v>0</v>
      </c>
      <c r="J76" s="194">
        <f>J351</f>
        <v>0</v>
      </c>
      <c r="K76" s="310">
        <f>K351</f>
        <v>0</v>
      </c>
      <c r="L76" s="297">
        <f t="shared" si="10"/>
        <v>0</v>
      </c>
      <c r="M76" s="221">
        <v>0</v>
      </c>
      <c r="N76" s="194">
        <v>0</v>
      </c>
      <c r="O76" s="194">
        <f>O351</f>
        <v>0</v>
      </c>
      <c r="P76" s="230">
        <f>P351</f>
        <v>0</v>
      </c>
      <c r="Q76" s="189">
        <f t="shared" si="11"/>
        <v>0</v>
      </c>
      <c r="R76" s="221">
        <v>0</v>
      </c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</row>
    <row r="77" spans="1:160" ht="19.5" customHeight="1" thickBot="1">
      <c r="A77" s="61"/>
      <c r="B77" s="62"/>
      <c r="C77" s="62"/>
      <c r="D77" s="62">
        <v>85</v>
      </c>
      <c r="E77" s="62"/>
      <c r="F77" s="63"/>
      <c r="G77" s="169" t="s">
        <v>101</v>
      </c>
      <c r="H77" s="195">
        <f>+H222+H352+H408+H127</f>
        <v>0</v>
      </c>
      <c r="I77" s="195">
        <v>0</v>
      </c>
      <c r="J77" s="195">
        <f>+J222+J352+J408+J127</f>
        <v>0</v>
      </c>
      <c r="K77" s="311">
        <f>+K222+K352+K408+K127</f>
        <v>0</v>
      </c>
      <c r="L77" s="297">
        <f t="shared" si="10"/>
        <v>0</v>
      </c>
      <c r="M77" s="221">
        <v>0</v>
      </c>
      <c r="N77" s="195">
        <v>0</v>
      </c>
      <c r="O77" s="195">
        <f>+O222+O352+O408+O127</f>
        <v>0</v>
      </c>
      <c r="P77" s="231">
        <f>+P222+P352+P408+P127</f>
        <v>0</v>
      </c>
      <c r="Q77" s="189">
        <f t="shared" si="11"/>
        <v>0</v>
      </c>
      <c r="R77" s="221">
        <v>0</v>
      </c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</row>
    <row r="78" spans="1:160" ht="38.25" customHeight="1">
      <c r="A78" s="251" t="s">
        <v>102</v>
      </c>
      <c r="B78" s="252"/>
      <c r="C78" s="252"/>
      <c r="D78" s="252"/>
      <c r="E78" s="252"/>
      <c r="F78" s="252"/>
      <c r="G78" s="159" t="s">
        <v>103</v>
      </c>
      <c r="H78" s="192">
        <f>H79</f>
        <v>51520</v>
      </c>
      <c r="I78" s="192">
        <f>I79</f>
        <v>26197</v>
      </c>
      <c r="J78" s="192">
        <f>J79</f>
        <v>11019</v>
      </c>
      <c r="K78" s="308">
        <f>K79</f>
        <v>37216</v>
      </c>
      <c r="L78" s="297">
        <f t="shared" si="10"/>
        <v>14304</v>
      </c>
      <c r="M78" s="221">
        <f>K78/H78*100</f>
        <v>72.23602484472049</v>
      </c>
      <c r="N78" s="192">
        <f>N79</f>
        <v>7496</v>
      </c>
      <c r="O78" s="192">
        <f>O79</f>
        <v>3748</v>
      </c>
      <c r="P78" s="228">
        <f>P79</f>
        <v>11244</v>
      </c>
      <c r="Q78" s="189">
        <f t="shared" si="11"/>
        <v>-11171.76397515528</v>
      </c>
      <c r="R78" s="221">
        <f>P78/M78*100</f>
        <v>15565.640584694756</v>
      </c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</row>
    <row r="79" spans="1:160" ht="19.5" customHeight="1">
      <c r="A79" s="25"/>
      <c r="B79" s="26"/>
      <c r="C79" s="26"/>
      <c r="D79" s="26" t="s">
        <v>24</v>
      </c>
      <c r="E79" s="26"/>
      <c r="F79" s="66"/>
      <c r="G79" s="170" t="s">
        <v>70</v>
      </c>
      <c r="H79" s="194">
        <f>H80+H106+H124</f>
        <v>51520</v>
      </c>
      <c r="I79" s="194">
        <f>I80+I106+I124</f>
        <v>26197</v>
      </c>
      <c r="J79" s="194">
        <f>J80+J106+J124</f>
        <v>11019</v>
      </c>
      <c r="K79" s="310">
        <f>K80+K106+K124</f>
        <v>37216</v>
      </c>
      <c r="L79" s="297">
        <f t="shared" si="10"/>
        <v>14304</v>
      </c>
      <c r="M79" s="221">
        <f>K79/H79*100</f>
        <v>72.23602484472049</v>
      </c>
      <c r="N79" s="194">
        <f>N80+N106+N124</f>
        <v>7496</v>
      </c>
      <c r="O79" s="194">
        <f>O80+O106+O124</f>
        <v>3748</v>
      </c>
      <c r="P79" s="230">
        <f>P80+P106+P124</f>
        <v>11244</v>
      </c>
      <c r="Q79" s="189">
        <f t="shared" si="11"/>
        <v>-11171.76397515528</v>
      </c>
      <c r="R79" s="221">
        <f>P79/M79*100</f>
        <v>15565.640584694756</v>
      </c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</row>
    <row r="80" spans="1:160" ht="19.5" customHeight="1">
      <c r="A80" s="25"/>
      <c r="B80" s="26"/>
      <c r="C80" s="26"/>
      <c r="D80" s="26" t="s">
        <v>71</v>
      </c>
      <c r="E80" s="26"/>
      <c r="F80" s="66"/>
      <c r="G80" s="170" t="s">
        <v>72</v>
      </c>
      <c r="H80" s="194">
        <f>H81+H99</f>
        <v>34520</v>
      </c>
      <c r="I80" s="194">
        <f>I81+I99</f>
        <v>26197</v>
      </c>
      <c r="J80" s="194">
        <f>J81+J99</f>
        <v>0</v>
      </c>
      <c r="K80" s="310">
        <f>K81+K99</f>
        <v>26197</v>
      </c>
      <c r="L80" s="297">
        <f t="shared" si="10"/>
        <v>8323</v>
      </c>
      <c r="M80" s="221">
        <f>K80/H80*100</f>
        <v>75.88933951332561</v>
      </c>
      <c r="N80" s="194">
        <f>N81+N99</f>
        <v>7496</v>
      </c>
      <c r="O80" s="194">
        <f>O81+O99</f>
        <v>3748</v>
      </c>
      <c r="P80" s="230">
        <f>P81+P99</f>
        <v>11244</v>
      </c>
      <c r="Q80" s="189">
        <f t="shared" si="11"/>
        <v>-11168.110660486675</v>
      </c>
      <c r="R80" s="221">
        <f>P80/M80*100</f>
        <v>14816.310264534108</v>
      </c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</row>
    <row r="81" spans="1:160" ht="19.5" customHeight="1">
      <c r="A81" s="25"/>
      <c r="B81" s="26"/>
      <c r="C81" s="26"/>
      <c r="D81" s="26"/>
      <c r="E81" s="26" t="s">
        <v>24</v>
      </c>
      <c r="F81" s="66"/>
      <c r="G81" s="163" t="s">
        <v>104</v>
      </c>
      <c r="H81" s="194">
        <f>SUM(H82:H98)</f>
        <v>28840</v>
      </c>
      <c r="I81" s="194">
        <f>SUM(I82:I98)</f>
        <v>21505</v>
      </c>
      <c r="J81" s="194">
        <f>SUM(J82:J98)</f>
        <v>0</v>
      </c>
      <c r="K81" s="310">
        <f>SUM(K82:K98)</f>
        <v>21505</v>
      </c>
      <c r="L81" s="297">
        <f t="shared" si="10"/>
        <v>7335</v>
      </c>
      <c r="M81" s="221">
        <f>K81/H81*100</f>
        <v>74.56657420249653</v>
      </c>
      <c r="N81" s="194">
        <f>SUM(N82:N98)</f>
        <v>6120</v>
      </c>
      <c r="O81" s="194">
        <f>SUM(O82:O98)</f>
        <v>3060</v>
      </c>
      <c r="P81" s="230">
        <f>SUM(P82:P98)</f>
        <v>9180</v>
      </c>
      <c r="Q81" s="189">
        <f t="shared" si="11"/>
        <v>-9105.433425797504</v>
      </c>
      <c r="R81" s="221">
        <f>P81/M81*100</f>
        <v>12311.14624505929</v>
      </c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</row>
    <row r="82" spans="1:160" ht="19.5" customHeight="1">
      <c r="A82" s="34"/>
      <c r="B82" s="35"/>
      <c r="C82" s="35"/>
      <c r="D82" s="35"/>
      <c r="E82" s="35"/>
      <c r="F82" s="69" t="s">
        <v>24</v>
      </c>
      <c r="G82" s="171" t="s">
        <v>105</v>
      </c>
      <c r="H82" s="188">
        <v>28840</v>
      </c>
      <c r="I82" s="188">
        <v>21505</v>
      </c>
      <c r="J82" s="239">
        <v>0</v>
      </c>
      <c r="K82" s="303">
        <f>I82+J82</f>
        <v>21505</v>
      </c>
      <c r="L82" s="297">
        <f t="shared" si="10"/>
        <v>7335</v>
      </c>
      <c r="M82" s="221">
        <f>K82/H82*100</f>
        <v>74.56657420249653</v>
      </c>
      <c r="N82" s="188">
        <v>6120</v>
      </c>
      <c r="O82" s="188">
        <v>3060</v>
      </c>
      <c r="P82" s="223">
        <f>N82+O82</f>
        <v>9180</v>
      </c>
      <c r="Q82" s="189">
        <f t="shared" si="11"/>
        <v>-9105.433425797504</v>
      </c>
      <c r="R82" s="221">
        <f>P82/M82*100</f>
        <v>12311.14624505929</v>
      </c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</row>
    <row r="83" spans="1:160" ht="19.5" customHeight="1">
      <c r="A83" s="34"/>
      <c r="B83" s="35"/>
      <c r="C83" s="35"/>
      <c r="D83" s="35"/>
      <c r="E83" s="35"/>
      <c r="F83" s="69" t="s">
        <v>22</v>
      </c>
      <c r="G83" s="171" t="s">
        <v>106</v>
      </c>
      <c r="H83" s="188">
        <v>0</v>
      </c>
      <c r="I83" s="188">
        <v>0</v>
      </c>
      <c r="J83" s="239">
        <v>0</v>
      </c>
      <c r="K83" s="303">
        <f>I83+J83</f>
        <v>0</v>
      </c>
      <c r="L83" s="297">
        <f t="shared" si="10"/>
        <v>0</v>
      </c>
      <c r="M83" s="221">
        <v>0</v>
      </c>
      <c r="N83" s="188">
        <v>0</v>
      </c>
      <c r="O83" s="188">
        <v>0</v>
      </c>
      <c r="P83" s="223">
        <f>N83+O83</f>
        <v>0</v>
      </c>
      <c r="Q83" s="189">
        <f t="shared" si="11"/>
        <v>0</v>
      </c>
      <c r="R83" s="221">
        <v>0</v>
      </c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</row>
    <row r="84" spans="1:160" ht="15" hidden="1">
      <c r="A84" s="34"/>
      <c r="B84" s="35"/>
      <c r="C84" s="35"/>
      <c r="D84" s="35"/>
      <c r="E84" s="35"/>
      <c r="F84" s="69"/>
      <c r="G84" s="171" t="s">
        <v>107</v>
      </c>
      <c r="H84" s="188"/>
      <c r="I84" s="188"/>
      <c r="J84" s="239"/>
      <c r="K84" s="303"/>
      <c r="L84" s="297">
        <f t="shared" si="10"/>
        <v>0</v>
      </c>
      <c r="M84" s="221" t="e">
        <f>K84/H84*100</f>
        <v>#DIV/0!</v>
      </c>
      <c r="N84" s="188"/>
      <c r="O84" s="188"/>
      <c r="P84" s="223"/>
      <c r="Q84" s="189" t="e">
        <f t="shared" si="11"/>
        <v>#DIV/0!</v>
      </c>
      <c r="R84" s="221" t="e">
        <f>P84/M84*100</f>
        <v>#DIV/0!</v>
      </c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</row>
    <row r="85" spans="1:160" ht="19.5" customHeight="1">
      <c r="A85" s="34"/>
      <c r="B85" s="35"/>
      <c r="C85" s="35"/>
      <c r="D85" s="35"/>
      <c r="E85" s="35"/>
      <c r="F85" s="69" t="s">
        <v>14</v>
      </c>
      <c r="G85" s="171" t="s">
        <v>108</v>
      </c>
      <c r="H85" s="188">
        <v>0</v>
      </c>
      <c r="I85" s="188">
        <v>0</v>
      </c>
      <c r="J85" s="239">
        <v>0</v>
      </c>
      <c r="K85" s="303">
        <f>I85+J85</f>
        <v>0</v>
      </c>
      <c r="L85" s="297">
        <f t="shared" si="10"/>
        <v>0</v>
      </c>
      <c r="M85" s="221">
        <v>0</v>
      </c>
      <c r="N85" s="188">
        <v>0</v>
      </c>
      <c r="O85" s="188">
        <v>0</v>
      </c>
      <c r="P85" s="223">
        <f>N85+O85</f>
        <v>0</v>
      </c>
      <c r="Q85" s="189">
        <f t="shared" si="11"/>
        <v>0</v>
      </c>
      <c r="R85" s="221">
        <v>0</v>
      </c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</row>
    <row r="86" spans="1:160" ht="19.5" customHeight="1" hidden="1">
      <c r="A86" s="34"/>
      <c r="B86" s="35"/>
      <c r="C86" s="35"/>
      <c r="D86" s="35"/>
      <c r="E86" s="35"/>
      <c r="F86" s="69"/>
      <c r="G86" s="171" t="s">
        <v>109</v>
      </c>
      <c r="H86" s="188"/>
      <c r="I86" s="188"/>
      <c r="J86" s="239"/>
      <c r="K86" s="303"/>
      <c r="L86" s="297">
        <f t="shared" si="10"/>
        <v>0</v>
      </c>
      <c r="M86" s="221">
        <v>0</v>
      </c>
      <c r="N86" s="188"/>
      <c r="O86" s="188"/>
      <c r="P86" s="223"/>
      <c r="Q86" s="189">
        <f t="shared" si="11"/>
        <v>0</v>
      </c>
      <c r="R86" s="221">
        <v>0</v>
      </c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</row>
    <row r="87" spans="1:160" ht="19.5" customHeight="1" hidden="1">
      <c r="A87" s="34"/>
      <c r="B87" s="35"/>
      <c r="C87" s="35"/>
      <c r="D87" s="35"/>
      <c r="E87" s="35"/>
      <c r="F87" s="69"/>
      <c r="G87" s="171" t="s">
        <v>110</v>
      </c>
      <c r="H87" s="188"/>
      <c r="I87" s="188"/>
      <c r="J87" s="239"/>
      <c r="K87" s="303"/>
      <c r="L87" s="297">
        <f t="shared" si="10"/>
        <v>0</v>
      </c>
      <c r="M87" s="221">
        <v>0</v>
      </c>
      <c r="N87" s="188"/>
      <c r="O87" s="188"/>
      <c r="P87" s="223"/>
      <c r="Q87" s="189">
        <f t="shared" si="11"/>
        <v>0</v>
      </c>
      <c r="R87" s="221">
        <v>0</v>
      </c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</row>
    <row r="88" spans="1:160" ht="19.5" customHeight="1" hidden="1">
      <c r="A88" s="34"/>
      <c r="B88" s="35"/>
      <c r="C88" s="35"/>
      <c r="D88" s="35"/>
      <c r="E88" s="35"/>
      <c r="F88" s="69"/>
      <c r="G88" s="171" t="s">
        <v>111</v>
      </c>
      <c r="H88" s="188"/>
      <c r="I88" s="188"/>
      <c r="J88" s="239"/>
      <c r="K88" s="303"/>
      <c r="L88" s="297">
        <f t="shared" si="10"/>
        <v>0</v>
      </c>
      <c r="M88" s="221">
        <v>0</v>
      </c>
      <c r="N88" s="188"/>
      <c r="O88" s="188"/>
      <c r="P88" s="223"/>
      <c r="Q88" s="189">
        <f t="shared" si="11"/>
        <v>0</v>
      </c>
      <c r="R88" s="221">
        <v>0</v>
      </c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</row>
    <row r="89" spans="1:160" ht="19.5" customHeight="1">
      <c r="A89" s="34"/>
      <c r="B89" s="35"/>
      <c r="C89" s="35"/>
      <c r="D89" s="35"/>
      <c r="E89" s="35"/>
      <c r="F89" s="69" t="s">
        <v>112</v>
      </c>
      <c r="G89" s="171" t="s">
        <v>113</v>
      </c>
      <c r="H89" s="188">
        <v>0</v>
      </c>
      <c r="I89" s="188">
        <v>0</v>
      </c>
      <c r="J89" s="239">
        <v>0</v>
      </c>
      <c r="K89" s="303">
        <f>I89+J89</f>
        <v>0</v>
      </c>
      <c r="L89" s="297">
        <f t="shared" si="10"/>
        <v>0</v>
      </c>
      <c r="M89" s="221">
        <v>0</v>
      </c>
      <c r="N89" s="188">
        <v>0</v>
      </c>
      <c r="O89" s="188">
        <v>0</v>
      </c>
      <c r="P89" s="223">
        <f>N89+O89</f>
        <v>0</v>
      </c>
      <c r="Q89" s="189">
        <f t="shared" si="11"/>
        <v>0</v>
      </c>
      <c r="R89" s="221">
        <v>0</v>
      </c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</row>
    <row r="90" spans="1:160" ht="19.5" customHeight="1">
      <c r="A90" s="34"/>
      <c r="B90" s="35"/>
      <c r="C90" s="35"/>
      <c r="D90" s="35"/>
      <c r="E90" s="35"/>
      <c r="F90" s="69" t="s">
        <v>114</v>
      </c>
      <c r="G90" s="171" t="s">
        <v>115</v>
      </c>
      <c r="H90" s="188">
        <v>0</v>
      </c>
      <c r="I90" s="188">
        <v>0</v>
      </c>
      <c r="J90" s="239">
        <v>0</v>
      </c>
      <c r="K90" s="303">
        <f>I90+J90</f>
        <v>0</v>
      </c>
      <c r="L90" s="297">
        <f t="shared" si="10"/>
        <v>0</v>
      </c>
      <c r="M90" s="221">
        <v>0</v>
      </c>
      <c r="N90" s="188">
        <v>0</v>
      </c>
      <c r="O90" s="188">
        <v>0</v>
      </c>
      <c r="P90" s="223">
        <f>N90+O90</f>
        <v>0</v>
      </c>
      <c r="Q90" s="189">
        <f t="shared" si="11"/>
        <v>0</v>
      </c>
      <c r="R90" s="221">
        <v>0</v>
      </c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</row>
    <row r="91" spans="1:160" ht="25.5" hidden="1">
      <c r="A91" s="34"/>
      <c r="B91" s="35"/>
      <c r="C91" s="35"/>
      <c r="D91" s="35"/>
      <c r="E91" s="35"/>
      <c r="F91" s="69"/>
      <c r="G91" s="171" t="s">
        <v>116</v>
      </c>
      <c r="H91" s="188"/>
      <c r="I91" s="188"/>
      <c r="J91" s="239"/>
      <c r="K91" s="303"/>
      <c r="L91" s="297">
        <f t="shared" si="10"/>
        <v>0</v>
      </c>
      <c r="M91" s="221">
        <v>0</v>
      </c>
      <c r="N91" s="188"/>
      <c r="O91" s="188"/>
      <c r="P91" s="223"/>
      <c r="Q91" s="189">
        <f t="shared" si="11"/>
        <v>0</v>
      </c>
      <c r="R91" s="221">
        <v>0</v>
      </c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</row>
    <row r="92" spans="1:160" ht="19.5" customHeight="1" hidden="1">
      <c r="A92" s="34"/>
      <c r="B92" s="35"/>
      <c r="C92" s="35"/>
      <c r="D92" s="35"/>
      <c r="E92" s="35"/>
      <c r="F92" s="69"/>
      <c r="G92" s="171" t="s">
        <v>117</v>
      </c>
      <c r="H92" s="188"/>
      <c r="I92" s="188"/>
      <c r="J92" s="239"/>
      <c r="K92" s="303"/>
      <c r="L92" s="297">
        <f t="shared" si="10"/>
        <v>0</v>
      </c>
      <c r="M92" s="221">
        <v>0</v>
      </c>
      <c r="N92" s="188"/>
      <c r="O92" s="188"/>
      <c r="P92" s="223"/>
      <c r="Q92" s="189">
        <f t="shared" si="11"/>
        <v>0</v>
      </c>
      <c r="R92" s="221">
        <v>0</v>
      </c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</row>
    <row r="93" spans="1:160" ht="25.5" hidden="1">
      <c r="A93" s="34"/>
      <c r="B93" s="35"/>
      <c r="C93" s="35"/>
      <c r="D93" s="35"/>
      <c r="E93" s="35"/>
      <c r="F93" s="69"/>
      <c r="G93" s="171" t="s">
        <v>118</v>
      </c>
      <c r="H93" s="188"/>
      <c r="I93" s="188"/>
      <c r="J93" s="239"/>
      <c r="K93" s="303"/>
      <c r="L93" s="297">
        <f t="shared" si="10"/>
        <v>0</v>
      </c>
      <c r="M93" s="221">
        <v>0</v>
      </c>
      <c r="N93" s="188"/>
      <c r="O93" s="188"/>
      <c r="P93" s="223"/>
      <c r="Q93" s="189">
        <f t="shared" si="11"/>
        <v>0</v>
      </c>
      <c r="R93" s="221">
        <v>0</v>
      </c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</row>
    <row r="94" spans="1:160" ht="19.5" customHeight="1">
      <c r="A94" s="34"/>
      <c r="B94" s="35"/>
      <c r="C94" s="35"/>
      <c r="D94" s="35"/>
      <c r="E94" s="35"/>
      <c r="F94" s="69">
        <v>13</v>
      </c>
      <c r="G94" s="171" t="s">
        <v>119</v>
      </c>
      <c r="H94" s="188">
        <v>0</v>
      </c>
      <c r="I94" s="188">
        <v>0</v>
      </c>
      <c r="J94" s="239">
        <v>0</v>
      </c>
      <c r="K94" s="303">
        <f>I94+J94</f>
        <v>0</v>
      </c>
      <c r="L94" s="297">
        <f t="shared" si="10"/>
        <v>0</v>
      </c>
      <c r="M94" s="221">
        <v>0</v>
      </c>
      <c r="N94" s="188">
        <v>0</v>
      </c>
      <c r="O94" s="188">
        <v>0</v>
      </c>
      <c r="P94" s="223">
        <f>N94+O94</f>
        <v>0</v>
      </c>
      <c r="Q94" s="189">
        <f t="shared" si="11"/>
        <v>0</v>
      </c>
      <c r="R94" s="221">
        <v>0</v>
      </c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</row>
    <row r="95" spans="1:160" ht="19.5" customHeight="1" hidden="1">
      <c r="A95" s="34"/>
      <c r="B95" s="35"/>
      <c r="C95" s="35"/>
      <c r="D95" s="35"/>
      <c r="E95" s="35"/>
      <c r="F95" s="69"/>
      <c r="G95" s="171" t="s">
        <v>120</v>
      </c>
      <c r="H95" s="188"/>
      <c r="I95" s="188"/>
      <c r="J95" s="239"/>
      <c r="K95" s="303"/>
      <c r="L95" s="297">
        <f t="shared" si="10"/>
        <v>0</v>
      </c>
      <c r="M95" s="221">
        <v>0</v>
      </c>
      <c r="N95" s="188"/>
      <c r="O95" s="188"/>
      <c r="P95" s="223"/>
      <c r="Q95" s="189">
        <f t="shared" si="11"/>
        <v>0</v>
      </c>
      <c r="R95" s="221">
        <v>0</v>
      </c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</row>
    <row r="96" spans="1:160" ht="25.5" hidden="1">
      <c r="A96" s="34"/>
      <c r="B96" s="35"/>
      <c r="C96" s="35"/>
      <c r="D96" s="35"/>
      <c r="E96" s="35"/>
      <c r="F96" s="69"/>
      <c r="G96" s="171" t="s">
        <v>121</v>
      </c>
      <c r="H96" s="188"/>
      <c r="I96" s="188"/>
      <c r="J96" s="239"/>
      <c r="K96" s="303"/>
      <c r="L96" s="297">
        <f t="shared" si="10"/>
        <v>0</v>
      </c>
      <c r="M96" s="221">
        <v>0</v>
      </c>
      <c r="N96" s="188"/>
      <c r="O96" s="188"/>
      <c r="P96" s="223"/>
      <c r="Q96" s="189">
        <f t="shared" si="11"/>
        <v>0</v>
      </c>
      <c r="R96" s="221">
        <v>0</v>
      </c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</row>
    <row r="97" spans="1:160" ht="19.5" customHeight="1" hidden="1">
      <c r="A97" s="34"/>
      <c r="B97" s="35"/>
      <c r="C97" s="35"/>
      <c r="D97" s="35"/>
      <c r="E97" s="35"/>
      <c r="F97" s="69"/>
      <c r="G97" s="171" t="s">
        <v>122</v>
      </c>
      <c r="H97" s="188"/>
      <c r="I97" s="188"/>
      <c r="J97" s="239"/>
      <c r="K97" s="303"/>
      <c r="L97" s="297">
        <f t="shared" si="10"/>
        <v>0</v>
      </c>
      <c r="M97" s="221">
        <v>0</v>
      </c>
      <c r="N97" s="188"/>
      <c r="O97" s="188"/>
      <c r="P97" s="223"/>
      <c r="Q97" s="189">
        <f t="shared" si="11"/>
        <v>0</v>
      </c>
      <c r="R97" s="221">
        <v>0</v>
      </c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</row>
    <row r="98" spans="1:160" ht="19.5" customHeight="1">
      <c r="A98" s="34"/>
      <c r="B98" s="35"/>
      <c r="C98" s="35"/>
      <c r="D98" s="35"/>
      <c r="E98" s="35"/>
      <c r="F98" s="69" t="s">
        <v>75</v>
      </c>
      <c r="G98" s="171" t="s">
        <v>123</v>
      </c>
      <c r="H98" s="188">
        <v>0</v>
      </c>
      <c r="I98" s="188">
        <v>0</v>
      </c>
      <c r="J98" s="239">
        <v>0</v>
      </c>
      <c r="K98" s="303">
        <f>I98+J98</f>
        <v>0</v>
      </c>
      <c r="L98" s="297">
        <f t="shared" si="10"/>
        <v>0</v>
      </c>
      <c r="M98" s="221">
        <v>0</v>
      </c>
      <c r="N98" s="188">
        <v>0</v>
      </c>
      <c r="O98" s="188">
        <v>0</v>
      </c>
      <c r="P98" s="223">
        <f>N98+O98</f>
        <v>0</v>
      </c>
      <c r="Q98" s="189">
        <f t="shared" si="11"/>
        <v>0</v>
      </c>
      <c r="R98" s="221">
        <v>0</v>
      </c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</row>
    <row r="99" spans="1:160" ht="19.5" customHeight="1">
      <c r="A99" s="25"/>
      <c r="B99" s="26"/>
      <c r="C99" s="26"/>
      <c r="D99" s="26"/>
      <c r="E99" s="26" t="s">
        <v>39</v>
      </c>
      <c r="F99" s="66"/>
      <c r="G99" s="163" t="s">
        <v>124</v>
      </c>
      <c r="H99" s="194">
        <f>H100+H101+H102+H103+H104+H105</f>
        <v>5680</v>
      </c>
      <c r="I99" s="194">
        <f>I100+I101+I102+I103+I104+I105</f>
        <v>4692</v>
      </c>
      <c r="J99" s="194">
        <f>J100+J101+J102+J103+J104+J105</f>
        <v>0</v>
      </c>
      <c r="K99" s="310">
        <f>K100+K101+K102+K103+K104+K105</f>
        <v>4692</v>
      </c>
      <c r="L99" s="297">
        <f t="shared" si="10"/>
        <v>988</v>
      </c>
      <c r="M99" s="221">
        <f aca="true" t="shared" si="12" ref="M99:M104">K99/H99*100</f>
        <v>82.6056338028169</v>
      </c>
      <c r="N99" s="194">
        <f>N100+N101+N102+N103+N104+N105</f>
        <v>1376</v>
      </c>
      <c r="O99" s="194">
        <f>O100+O101+O102+O103+O104+O105</f>
        <v>688</v>
      </c>
      <c r="P99" s="230">
        <f>P100+P101+P102+P103+P104+P105</f>
        <v>2064</v>
      </c>
      <c r="Q99" s="189">
        <f t="shared" si="11"/>
        <v>-1981.394366197183</v>
      </c>
      <c r="R99" s="221">
        <f aca="true" t="shared" si="13" ref="R99:R104">P99/M99*100</f>
        <v>2498.618925831202</v>
      </c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</row>
    <row r="100" spans="1:160" ht="25.5" customHeight="1">
      <c r="A100" s="34"/>
      <c r="B100" s="35"/>
      <c r="C100" s="35"/>
      <c r="D100" s="35"/>
      <c r="E100" s="35"/>
      <c r="F100" s="69" t="s">
        <v>24</v>
      </c>
      <c r="G100" s="171" t="s">
        <v>125</v>
      </c>
      <c r="H100" s="188">
        <v>3820</v>
      </c>
      <c r="I100" s="239">
        <v>3395</v>
      </c>
      <c r="J100" s="239">
        <v>0</v>
      </c>
      <c r="K100" s="303">
        <f aca="true" t="shared" si="14" ref="K100:K105">I100+J100</f>
        <v>3395</v>
      </c>
      <c r="L100" s="297">
        <f t="shared" si="10"/>
        <v>425</v>
      </c>
      <c r="M100" s="221">
        <f t="shared" si="12"/>
        <v>88.87434554973822</v>
      </c>
      <c r="N100" s="188">
        <v>966</v>
      </c>
      <c r="O100" s="188">
        <v>483</v>
      </c>
      <c r="P100" s="223">
        <f aca="true" t="shared" si="15" ref="P100:P105">N100+O100</f>
        <v>1449</v>
      </c>
      <c r="Q100" s="189">
        <f t="shared" si="11"/>
        <v>-1360.1256544502617</v>
      </c>
      <c r="R100" s="221">
        <f t="shared" si="13"/>
        <v>1630.3917525773195</v>
      </c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</row>
    <row r="101" spans="1:160" ht="25.5">
      <c r="A101" s="34"/>
      <c r="B101" s="35"/>
      <c r="C101" s="35"/>
      <c r="D101" s="35"/>
      <c r="E101" s="35"/>
      <c r="F101" s="69" t="s">
        <v>22</v>
      </c>
      <c r="G101" s="171" t="s">
        <v>126</v>
      </c>
      <c r="H101" s="188">
        <v>180</v>
      </c>
      <c r="I101" s="188">
        <v>106</v>
      </c>
      <c r="J101" s="239">
        <v>0</v>
      </c>
      <c r="K101" s="303">
        <f t="shared" si="14"/>
        <v>106</v>
      </c>
      <c r="L101" s="297">
        <f t="shared" si="10"/>
        <v>74</v>
      </c>
      <c r="M101" s="221">
        <f t="shared" si="12"/>
        <v>58.88888888888889</v>
      </c>
      <c r="N101" s="188">
        <v>30</v>
      </c>
      <c r="O101" s="188">
        <v>15</v>
      </c>
      <c r="P101" s="223">
        <f t="shared" si="15"/>
        <v>45</v>
      </c>
      <c r="Q101" s="189">
        <f t="shared" si="11"/>
        <v>13.888888888888893</v>
      </c>
      <c r="R101" s="221">
        <f t="shared" si="13"/>
        <v>76.41509433962264</v>
      </c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</row>
    <row r="102" spans="1:160" ht="24" customHeight="1">
      <c r="A102" s="34"/>
      <c r="B102" s="35"/>
      <c r="C102" s="35"/>
      <c r="D102" s="35"/>
      <c r="E102" s="35"/>
      <c r="F102" s="69" t="s">
        <v>39</v>
      </c>
      <c r="G102" s="171" t="s">
        <v>127</v>
      </c>
      <c r="H102" s="188">
        <v>1200</v>
      </c>
      <c r="I102" s="188">
        <v>1000</v>
      </c>
      <c r="J102" s="239">
        <v>0</v>
      </c>
      <c r="K102" s="303">
        <f t="shared" si="14"/>
        <v>1000</v>
      </c>
      <c r="L102" s="297">
        <f t="shared" si="10"/>
        <v>200</v>
      </c>
      <c r="M102" s="221">
        <f t="shared" si="12"/>
        <v>83.33333333333334</v>
      </c>
      <c r="N102" s="188">
        <v>318</v>
      </c>
      <c r="O102" s="188">
        <v>159</v>
      </c>
      <c r="P102" s="223">
        <f t="shared" si="15"/>
        <v>477</v>
      </c>
      <c r="Q102" s="189">
        <f t="shared" si="11"/>
        <v>-393.66666666666663</v>
      </c>
      <c r="R102" s="221">
        <f t="shared" si="13"/>
        <v>572.4</v>
      </c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</row>
    <row r="103" spans="1:160" ht="30.75" customHeight="1">
      <c r="A103" s="34"/>
      <c r="B103" s="35"/>
      <c r="C103" s="35"/>
      <c r="D103" s="35"/>
      <c r="E103" s="35"/>
      <c r="F103" s="69" t="s">
        <v>14</v>
      </c>
      <c r="G103" s="171" t="s">
        <v>128</v>
      </c>
      <c r="H103" s="188">
        <v>100</v>
      </c>
      <c r="I103" s="188">
        <v>35</v>
      </c>
      <c r="J103" s="239">
        <v>0</v>
      </c>
      <c r="K103" s="303">
        <f t="shared" si="14"/>
        <v>35</v>
      </c>
      <c r="L103" s="297">
        <f t="shared" si="10"/>
        <v>65</v>
      </c>
      <c r="M103" s="221">
        <f t="shared" si="12"/>
        <v>35</v>
      </c>
      <c r="N103" s="188">
        <v>10</v>
      </c>
      <c r="O103" s="188">
        <v>5</v>
      </c>
      <c r="P103" s="223">
        <f t="shared" si="15"/>
        <v>15</v>
      </c>
      <c r="Q103" s="189">
        <f t="shared" si="11"/>
        <v>20</v>
      </c>
      <c r="R103" s="221">
        <f t="shared" si="13"/>
        <v>42.857142857142854</v>
      </c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</row>
    <row r="104" spans="1:160" ht="28.5" customHeight="1">
      <c r="A104" s="34"/>
      <c r="B104" s="35"/>
      <c r="C104" s="35"/>
      <c r="D104" s="35"/>
      <c r="E104" s="35"/>
      <c r="F104" s="69" t="s">
        <v>26</v>
      </c>
      <c r="G104" s="171" t="s">
        <v>129</v>
      </c>
      <c r="H104" s="188">
        <v>380</v>
      </c>
      <c r="I104" s="188">
        <v>156</v>
      </c>
      <c r="J104" s="239">
        <v>0</v>
      </c>
      <c r="K104" s="303">
        <f t="shared" si="14"/>
        <v>156</v>
      </c>
      <c r="L104" s="297">
        <f t="shared" si="10"/>
        <v>224</v>
      </c>
      <c r="M104" s="221">
        <f t="shared" si="12"/>
        <v>41.05263157894737</v>
      </c>
      <c r="N104" s="188">
        <v>52</v>
      </c>
      <c r="O104" s="188">
        <v>26</v>
      </c>
      <c r="P104" s="223">
        <f t="shared" si="15"/>
        <v>78</v>
      </c>
      <c r="Q104" s="189">
        <f t="shared" si="11"/>
        <v>-36.94736842105263</v>
      </c>
      <c r="R104" s="221">
        <f t="shared" si="13"/>
        <v>190</v>
      </c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</row>
    <row r="105" spans="1:160" ht="30" customHeight="1">
      <c r="A105" s="34"/>
      <c r="B105" s="35"/>
      <c r="C105" s="35"/>
      <c r="D105" s="35"/>
      <c r="E105" s="35"/>
      <c r="F105" s="69" t="s">
        <v>130</v>
      </c>
      <c r="G105" s="171" t="s">
        <v>131</v>
      </c>
      <c r="H105" s="188">
        <v>0</v>
      </c>
      <c r="I105" s="188">
        <v>0</v>
      </c>
      <c r="J105" s="239">
        <v>0</v>
      </c>
      <c r="K105" s="303">
        <f t="shared" si="14"/>
        <v>0</v>
      </c>
      <c r="L105" s="297">
        <f t="shared" si="10"/>
        <v>0</v>
      </c>
      <c r="M105" s="221">
        <v>0</v>
      </c>
      <c r="N105" s="188">
        <v>0</v>
      </c>
      <c r="O105" s="188">
        <v>0</v>
      </c>
      <c r="P105" s="223">
        <f t="shared" si="15"/>
        <v>0</v>
      </c>
      <c r="Q105" s="189">
        <f t="shared" si="11"/>
        <v>0</v>
      </c>
      <c r="R105" s="221">
        <v>0</v>
      </c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</row>
    <row r="106" spans="1:160" ht="19.5" customHeight="1">
      <c r="A106" s="25"/>
      <c r="B106" s="26"/>
      <c r="C106" s="26"/>
      <c r="D106" s="26" t="s">
        <v>73</v>
      </c>
      <c r="E106" s="26"/>
      <c r="F106" s="66"/>
      <c r="G106" s="170" t="s">
        <v>74</v>
      </c>
      <c r="H106" s="194">
        <f>H107+H114+H118+H119</f>
        <v>5000</v>
      </c>
      <c r="I106" s="194">
        <v>0</v>
      </c>
      <c r="J106" s="194">
        <f>J107+J114+J118+J119</f>
        <v>0</v>
      </c>
      <c r="K106" s="310">
        <f>K107+K114+K118+K119</f>
        <v>0</v>
      </c>
      <c r="L106" s="297">
        <f t="shared" si="10"/>
        <v>5000</v>
      </c>
      <c r="M106" s="221">
        <v>0</v>
      </c>
      <c r="N106" s="194">
        <v>0</v>
      </c>
      <c r="O106" s="194">
        <f>O107+O114+O118+O119</f>
        <v>0</v>
      </c>
      <c r="P106" s="230">
        <f>P107+P114+P118+P119</f>
        <v>0</v>
      </c>
      <c r="Q106" s="189">
        <f t="shared" si="11"/>
        <v>0</v>
      </c>
      <c r="R106" s="221">
        <v>0</v>
      </c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</row>
    <row r="107" spans="1:160" ht="19.5" customHeight="1">
      <c r="A107" s="25"/>
      <c r="B107" s="26"/>
      <c r="C107" s="26"/>
      <c r="D107" s="26"/>
      <c r="E107" s="26" t="s">
        <v>24</v>
      </c>
      <c r="F107" s="66"/>
      <c r="G107" s="163" t="s">
        <v>132</v>
      </c>
      <c r="H107" s="194">
        <f>SUM(H108:H113)</f>
        <v>5000</v>
      </c>
      <c r="I107" s="194">
        <v>0</v>
      </c>
      <c r="J107" s="194">
        <f>SUM(J108:J113)</f>
        <v>0</v>
      </c>
      <c r="K107" s="310">
        <f>SUM(K108:K113)</f>
        <v>0</v>
      </c>
      <c r="L107" s="297">
        <f t="shared" si="10"/>
        <v>5000</v>
      </c>
      <c r="M107" s="221">
        <v>0</v>
      </c>
      <c r="N107" s="194">
        <v>0</v>
      </c>
      <c r="O107" s="194">
        <f>SUM(O108:O113)</f>
        <v>0</v>
      </c>
      <c r="P107" s="230">
        <f>SUM(P108:P113)</f>
        <v>0</v>
      </c>
      <c r="Q107" s="189">
        <f t="shared" si="11"/>
        <v>0</v>
      </c>
      <c r="R107" s="221">
        <v>0</v>
      </c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</row>
    <row r="108" spans="1:160" ht="15.75" customHeight="1">
      <c r="A108" s="34"/>
      <c r="B108" s="35"/>
      <c r="C108" s="35"/>
      <c r="D108" s="35"/>
      <c r="E108" s="35"/>
      <c r="F108" s="69" t="s">
        <v>24</v>
      </c>
      <c r="G108" s="171" t="s">
        <v>133</v>
      </c>
      <c r="H108" s="188">
        <f>1000+1000</f>
        <v>2000</v>
      </c>
      <c r="I108" s="188">
        <v>0</v>
      </c>
      <c r="J108" s="239">
        <v>0</v>
      </c>
      <c r="K108" s="303">
        <f aca="true" t="shared" si="16" ref="K108:K113">I108+J108</f>
        <v>0</v>
      </c>
      <c r="L108" s="297">
        <f t="shared" si="10"/>
        <v>2000</v>
      </c>
      <c r="M108" s="221">
        <v>0</v>
      </c>
      <c r="N108" s="188">
        <v>0</v>
      </c>
      <c r="O108" s="188">
        <v>0</v>
      </c>
      <c r="P108" s="223">
        <f aca="true" t="shared" si="17" ref="P108:P113">N108+O108</f>
        <v>0</v>
      </c>
      <c r="Q108" s="189">
        <f t="shared" si="11"/>
        <v>0</v>
      </c>
      <c r="R108" s="221">
        <v>0</v>
      </c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</row>
    <row r="109" spans="1:160" ht="19.5" customHeight="1">
      <c r="A109" s="34"/>
      <c r="B109" s="35"/>
      <c r="C109" s="35"/>
      <c r="D109" s="35"/>
      <c r="E109" s="35"/>
      <c r="F109" s="69"/>
      <c r="G109" s="171" t="s">
        <v>134</v>
      </c>
      <c r="H109" s="188">
        <v>0</v>
      </c>
      <c r="I109" s="188">
        <v>0</v>
      </c>
      <c r="J109" s="239">
        <v>0</v>
      </c>
      <c r="K109" s="303">
        <f t="shared" si="16"/>
        <v>0</v>
      </c>
      <c r="L109" s="297">
        <f t="shared" si="10"/>
        <v>0</v>
      </c>
      <c r="M109" s="221">
        <v>0</v>
      </c>
      <c r="N109" s="188">
        <v>0</v>
      </c>
      <c r="O109" s="188">
        <v>0</v>
      </c>
      <c r="P109" s="223">
        <f t="shared" si="17"/>
        <v>0</v>
      </c>
      <c r="Q109" s="189">
        <f t="shared" si="11"/>
        <v>0</v>
      </c>
      <c r="R109" s="221">
        <v>0</v>
      </c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</row>
    <row r="110" spans="1:160" ht="25.5">
      <c r="A110" s="34"/>
      <c r="B110" s="35"/>
      <c r="C110" s="35"/>
      <c r="D110" s="35"/>
      <c r="E110" s="35"/>
      <c r="F110" s="69" t="s">
        <v>39</v>
      </c>
      <c r="G110" s="171" t="s">
        <v>135</v>
      </c>
      <c r="H110" s="188">
        <v>0</v>
      </c>
      <c r="I110" s="188">
        <v>0</v>
      </c>
      <c r="J110" s="239">
        <v>0</v>
      </c>
      <c r="K110" s="303">
        <f t="shared" si="16"/>
        <v>0</v>
      </c>
      <c r="L110" s="297">
        <f t="shared" si="10"/>
        <v>0</v>
      </c>
      <c r="M110" s="221">
        <v>0</v>
      </c>
      <c r="N110" s="188">
        <v>0</v>
      </c>
      <c r="O110" s="188">
        <v>0</v>
      </c>
      <c r="P110" s="223">
        <f t="shared" si="17"/>
        <v>0</v>
      </c>
      <c r="Q110" s="189">
        <f t="shared" si="11"/>
        <v>0</v>
      </c>
      <c r="R110" s="221">
        <v>0</v>
      </c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</row>
    <row r="111" spans="1:160" ht="19.5" customHeight="1">
      <c r="A111" s="34"/>
      <c r="B111" s="35"/>
      <c r="C111" s="35"/>
      <c r="D111" s="35"/>
      <c r="E111" s="35"/>
      <c r="F111" s="69" t="s">
        <v>14</v>
      </c>
      <c r="G111" s="171" t="s">
        <v>136</v>
      </c>
      <c r="H111" s="188">
        <v>0</v>
      </c>
      <c r="I111" s="188">
        <v>0</v>
      </c>
      <c r="J111" s="239">
        <v>0</v>
      </c>
      <c r="K111" s="303">
        <f t="shared" si="16"/>
        <v>0</v>
      </c>
      <c r="L111" s="297">
        <f t="shared" si="10"/>
        <v>0</v>
      </c>
      <c r="M111" s="221">
        <v>0</v>
      </c>
      <c r="N111" s="188">
        <v>0</v>
      </c>
      <c r="O111" s="188">
        <v>0</v>
      </c>
      <c r="P111" s="223">
        <f t="shared" si="17"/>
        <v>0</v>
      </c>
      <c r="Q111" s="189">
        <f t="shared" si="11"/>
        <v>0</v>
      </c>
      <c r="R111" s="221">
        <v>0</v>
      </c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</row>
    <row r="112" spans="1:160" ht="29.25" customHeight="1">
      <c r="A112" s="34"/>
      <c r="B112" s="35"/>
      <c r="C112" s="35"/>
      <c r="D112" s="35"/>
      <c r="E112" s="35"/>
      <c r="F112" s="69" t="s">
        <v>114</v>
      </c>
      <c r="G112" s="171" t="s">
        <v>137</v>
      </c>
      <c r="H112" s="188">
        <v>3000</v>
      </c>
      <c r="I112" s="188">
        <v>0</v>
      </c>
      <c r="J112" s="239">
        <v>0</v>
      </c>
      <c r="K112" s="303">
        <f t="shared" si="16"/>
        <v>0</v>
      </c>
      <c r="L112" s="297">
        <f t="shared" si="10"/>
        <v>3000</v>
      </c>
      <c r="M112" s="221">
        <v>0</v>
      </c>
      <c r="N112" s="188">
        <v>0</v>
      </c>
      <c r="O112" s="188">
        <v>0</v>
      </c>
      <c r="P112" s="223">
        <f t="shared" si="17"/>
        <v>0</v>
      </c>
      <c r="Q112" s="189">
        <f t="shared" si="11"/>
        <v>0</v>
      </c>
      <c r="R112" s="221">
        <v>0</v>
      </c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</row>
    <row r="113" spans="1:160" ht="25.5">
      <c r="A113" s="34"/>
      <c r="B113" s="35"/>
      <c r="C113" s="35"/>
      <c r="D113" s="35"/>
      <c r="E113" s="35"/>
      <c r="F113" s="69" t="s">
        <v>75</v>
      </c>
      <c r="G113" s="171" t="s">
        <v>138</v>
      </c>
      <c r="H113" s="188">
        <v>0</v>
      </c>
      <c r="I113" s="188">
        <v>0</v>
      </c>
      <c r="J113" s="239">
        <v>0</v>
      </c>
      <c r="K113" s="303">
        <f t="shared" si="16"/>
        <v>0</v>
      </c>
      <c r="L113" s="297">
        <f t="shared" si="10"/>
        <v>0</v>
      </c>
      <c r="M113" s="221">
        <v>0</v>
      </c>
      <c r="N113" s="188">
        <v>0</v>
      </c>
      <c r="O113" s="188">
        <v>0</v>
      </c>
      <c r="P113" s="223">
        <f t="shared" si="17"/>
        <v>0</v>
      </c>
      <c r="Q113" s="189">
        <f t="shared" si="11"/>
        <v>0</v>
      </c>
      <c r="R113" s="221">
        <v>0</v>
      </c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</row>
    <row r="114" spans="1:160" ht="25.5">
      <c r="A114" s="25"/>
      <c r="B114" s="26"/>
      <c r="C114" s="26"/>
      <c r="D114" s="26"/>
      <c r="E114" s="26" t="s">
        <v>139</v>
      </c>
      <c r="F114" s="66"/>
      <c r="G114" s="170" t="s">
        <v>140</v>
      </c>
      <c r="H114" s="194">
        <f>H115+H116+H117</f>
        <v>0</v>
      </c>
      <c r="I114" s="194">
        <v>0</v>
      </c>
      <c r="J114" s="194">
        <f>J115+J116+J117</f>
        <v>0</v>
      </c>
      <c r="K114" s="310">
        <f>K115+K116+K117</f>
        <v>0</v>
      </c>
      <c r="L114" s="297">
        <f t="shared" si="10"/>
        <v>0</v>
      </c>
      <c r="M114" s="221">
        <v>0</v>
      </c>
      <c r="N114" s="194">
        <v>0</v>
      </c>
      <c r="O114" s="194">
        <f>O115+O116+O117</f>
        <v>0</v>
      </c>
      <c r="P114" s="230">
        <f>P115+P116+P117</f>
        <v>0</v>
      </c>
      <c r="Q114" s="189">
        <f t="shared" si="11"/>
        <v>0</v>
      </c>
      <c r="R114" s="221">
        <v>0</v>
      </c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</row>
    <row r="115" spans="1:160" ht="19.5" customHeight="1" hidden="1">
      <c r="A115" s="34"/>
      <c r="B115" s="35"/>
      <c r="C115" s="35"/>
      <c r="D115" s="35"/>
      <c r="E115" s="35"/>
      <c r="F115" s="69"/>
      <c r="G115" s="171" t="s">
        <v>141</v>
      </c>
      <c r="H115" s="188"/>
      <c r="I115" s="188"/>
      <c r="J115" s="239"/>
      <c r="K115" s="303"/>
      <c r="L115" s="297">
        <f t="shared" si="10"/>
        <v>0</v>
      </c>
      <c r="M115" s="221">
        <v>0</v>
      </c>
      <c r="N115" s="188"/>
      <c r="O115" s="188"/>
      <c r="P115" s="223"/>
      <c r="Q115" s="189">
        <f t="shared" si="11"/>
        <v>0</v>
      </c>
      <c r="R115" s="221">
        <v>0</v>
      </c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</row>
    <row r="116" spans="1:160" ht="19.5" customHeight="1" hidden="1">
      <c r="A116" s="34"/>
      <c r="B116" s="35"/>
      <c r="C116" s="35"/>
      <c r="D116" s="35"/>
      <c r="E116" s="35"/>
      <c r="F116" s="69"/>
      <c r="G116" s="171" t="s">
        <v>142</v>
      </c>
      <c r="H116" s="188"/>
      <c r="I116" s="188"/>
      <c r="J116" s="239"/>
      <c r="K116" s="303"/>
      <c r="L116" s="297">
        <f t="shared" si="10"/>
        <v>0</v>
      </c>
      <c r="M116" s="221">
        <v>0</v>
      </c>
      <c r="N116" s="188"/>
      <c r="O116" s="188"/>
      <c r="P116" s="223"/>
      <c r="Q116" s="189">
        <f t="shared" si="11"/>
        <v>0</v>
      </c>
      <c r="R116" s="221">
        <v>0</v>
      </c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</row>
    <row r="117" spans="1:160" ht="19.5" customHeight="1">
      <c r="A117" s="34"/>
      <c r="B117" s="35"/>
      <c r="C117" s="35"/>
      <c r="D117" s="35"/>
      <c r="E117" s="35"/>
      <c r="F117" s="69" t="s">
        <v>75</v>
      </c>
      <c r="G117" s="171" t="s">
        <v>143</v>
      </c>
      <c r="H117" s="188">
        <v>0</v>
      </c>
      <c r="I117" s="188">
        <v>0</v>
      </c>
      <c r="J117" s="239">
        <v>0</v>
      </c>
      <c r="K117" s="303">
        <f>I117+J117</f>
        <v>0</v>
      </c>
      <c r="L117" s="297">
        <f t="shared" si="10"/>
        <v>0</v>
      </c>
      <c r="M117" s="221">
        <v>0</v>
      </c>
      <c r="N117" s="188">
        <v>0</v>
      </c>
      <c r="O117" s="188">
        <v>0</v>
      </c>
      <c r="P117" s="223">
        <f>N117+O117</f>
        <v>0</v>
      </c>
      <c r="Q117" s="189">
        <f t="shared" si="11"/>
        <v>0</v>
      </c>
      <c r="R117" s="221">
        <v>0</v>
      </c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</row>
    <row r="118" spans="1:160" ht="19.5" customHeight="1">
      <c r="A118" s="34"/>
      <c r="B118" s="35"/>
      <c r="C118" s="35"/>
      <c r="D118" s="35"/>
      <c r="E118" s="35">
        <v>13</v>
      </c>
      <c r="F118" s="69"/>
      <c r="G118" s="171" t="s">
        <v>144</v>
      </c>
      <c r="H118" s="188">
        <v>0</v>
      </c>
      <c r="I118" s="188">
        <v>0</v>
      </c>
      <c r="J118" s="239">
        <v>0</v>
      </c>
      <c r="K118" s="303">
        <f>I118+J118</f>
        <v>0</v>
      </c>
      <c r="L118" s="297">
        <f t="shared" si="10"/>
        <v>0</v>
      </c>
      <c r="M118" s="221">
        <v>0</v>
      </c>
      <c r="N118" s="188">
        <v>0</v>
      </c>
      <c r="O118" s="188">
        <v>0</v>
      </c>
      <c r="P118" s="223">
        <f>N118+O118</f>
        <v>0</v>
      </c>
      <c r="Q118" s="189">
        <f t="shared" si="11"/>
        <v>0</v>
      </c>
      <c r="R118" s="221">
        <v>0</v>
      </c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</row>
    <row r="119" spans="1:160" ht="19.5" customHeight="1">
      <c r="A119" s="25"/>
      <c r="B119" s="26"/>
      <c r="C119" s="26"/>
      <c r="D119" s="26"/>
      <c r="E119" s="26" t="s">
        <v>75</v>
      </c>
      <c r="F119" s="66"/>
      <c r="G119" s="170" t="s">
        <v>145</v>
      </c>
      <c r="H119" s="194">
        <f>H120+H121+H122+H123</f>
        <v>0</v>
      </c>
      <c r="I119" s="194">
        <v>0</v>
      </c>
      <c r="J119" s="194">
        <f>J120+J121+J122+J123</f>
        <v>0</v>
      </c>
      <c r="K119" s="310">
        <f>K120+K121+K122+K123</f>
        <v>0</v>
      </c>
      <c r="L119" s="297">
        <f t="shared" si="10"/>
        <v>0</v>
      </c>
      <c r="M119" s="221">
        <v>0</v>
      </c>
      <c r="N119" s="194">
        <v>0</v>
      </c>
      <c r="O119" s="194">
        <f>O120+O121+O122+O123</f>
        <v>0</v>
      </c>
      <c r="P119" s="230">
        <f>P120+P121+P122+P123</f>
        <v>0</v>
      </c>
      <c r="Q119" s="189">
        <f t="shared" si="11"/>
        <v>0</v>
      </c>
      <c r="R119" s="221">
        <v>0</v>
      </c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</row>
    <row r="120" spans="1:160" ht="19.5" customHeight="1" hidden="1">
      <c r="A120" s="34"/>
      <c r="B120" s="35"/>
      <c r="C120" s="35"/>
      <c r="D120" s="35"/>
      <c r="E120" s="35"/>
      <c r="F120" s="69"/>
      <c r="G120" s="171" t="s">
        <v>146</v>
      </c>
      <c r="H120" s="188"/>
      <c r="I120" s="188"/>
      <c r="J120" s="239"/>
      <c r="K120" s="303"/>
      <c r="L120" s="297">
        <f t="shared" si="10"/>
        <v>0</v>
      </c>
      <c r="M120" s="221">
        <v>0</v>
      </c>
      <c r="N120" s="188"/>
      <c r="O120" s="188"/>
      <c r="P120" s="223"/>
      <c r="Q120" s="189">
        <f t="shared" si="11"/>
        <v>0</v>
      </c>
      <c r="R120" s="221">
        <v>0</v>
      </c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</row>
    <row r="121" spans="1:160" ht="19.5" customHeight="1" hidden="1">
      <c r="A121" s="34"/>
      <c r="B121" s="35"/>
      <c r="C121" s="35"/>
      <c r="D121" s="35"/>
      <c r="E121" s="35"/>
      <c r="F121" s="69"/>
      <c r="G121" s="171" t="s">
        <v>147</v>
      </c>
      <c r="H121" s="188"/>
      <c r="I121" s="188"/>
      <c r="J121" s="239"/>
      <c r="K121" s="303"/>
      <c r="L121" s="297">
        <f t="shared" si="10"/>
        <v>0</v>
      </c>
      <c r="M121" s="221">
        <v>0</v>
      </c>
      <c r="N121" s="188"/>
      <c r="O121" s="188"/>
      <c r="P121" s="223"/>
      <c r="Q121" s="189">
        <f t="shared" si="11"/>
        <v>0</v>
      </c>
      <c r="R121" s="221">
        <v>0</v>
      </c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</row>
    <row r="122" spans="1:160" ht="30.75" customHeight="1">
      <c r="A122" s="34"/>
      <c r="B122" s="35"/>
      <c r="C122" s="35"/>
      <c r="D122" s="35"/>
      <c r="E122" s="35"/>
      <c r="F122" s="69" t="s">
        <v>26</v>
      </c>
      <c r="G122" s="171" t="s">
        <v>148</v>
      </c>
      <c r="H122" s="188"/>
      <c r="I122" s="188">
        <v>0</v>
      </c>
      <c r="J122" s="239"/>
      <c r="K122" s="303">
        <f>I122+J122</f>
        <v>0</v>
      </c>
      <c r="L122" s="297">
        <f t="shared" si="10"/>
        <v>0</v>
      </c>
      <c r="M122" s="221">
        <v>0</v>
      </c>
      <c r="N122" s="188">
        <v>0</v>
      </c>
      <c r="O122" s="188"/>
      <c r="P122" s="223">
        <f>N122+O122</f>
        <v>0</v>
      </c>
      <c r="Q122" s="189">
        <f t="shared" si="11"/>
        <v>0</v>
      </c>
      <c r="R122" s="221">
        <v>0</v>
      </c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</row>
    <row r="123" spans="1:160" ht="28.5" customHeight="1">
      <c r="A123" s="34"/>
      <c r="B123" s="35"/>
      <c r="C123" s="35"/>
      <c r="D123" s="35"/>
      <c r="E123" s="35"/>
      <c r="F123" s="69" t="s">
        <v>75</v>
      </c>
      <c r="G123" s="171" t="s">
        <v>149</v>
      </c>
      <c r="H123" s="188">
        <v>0</v>
      </c>
      <c r="I123" s="188">
        <v>0</v>
      </c>
      <c r="J123" s="239">
        <v>0</v>
      </c>
      <c r="K123" s="303">
        <f>I123+J123</f>
        <v>0</v>
      </c>
      <c r="L123" s="297">
        <f t="shared" si="10"/>
        <v>0</v>
      </c>
      <c r="M123" s="221">
        <v>0</v>
      </c>
      <c r="N123" s="188">
        <v>0</v>
      </c>
      <c r="O123" s="188">
        <v>0</v>
      </c>
      <c r="P123" s="223">
        <f>N123+O123</f>
        <v>0</v>
      </c>
      <c r="Q123" s="189">
        <f t="shared" si="11"/>
        <v>0</v>
      </c>
      <c r="R123" s="221">
        <v>0</v>
      </c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</row>
    <row r="124" spans="1:160" ht="19.5" customHeight="1">
      <c r="A124" s="25"/>
      <c r="B124" s="26"/>
      <c r="C124" s="26"/>
      <c r="D124" s="26">
        <v>59</v>
      </c>
      <c r="E124" s="26"/>
      <c r="F124" s="66"/>
      <c r="G124" s="170" t="s">
        <v>150</v>
      </c>
      <c r="H124" s="194">
        <f>H125</f>
        <v>12000</v>
      </c>
      <c r="I124" s="194">
        <v>0</v>
      </c>
      <c r="J124" s="194">
        <f>J125</f>
        <v>11019</v>
      </c>
      <c r="K124" s="310">
        <f>K125</f>
        <v>11019</v>
      </c>
      <c r="L124" s="297">
        <f t="shared" si="10"/>
        <v>981</v>
      </c>
      <c r="M124" s="221">
        <v>0</v>
      </c>
      <c r="N124" s="194">
        <v>0</v>
      </c>
      <c r="O124" s="194">
        <f>O125</f>
        <v>0</v>
      </c>
      <c r="P124" s="230">
        <f>P125</f>
        <v>0</v>
      </c>
      <c r="Q124" s="189">
        <f t="shared" si="11"/>
        <v>0</v>
      </c>
      <c r="R124" s="221">
        <v>0</v>
      </c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</row>
    <row r="125" spans="1:160" ht="19.5" customHeight="1">
      <c r="A125" s="34"/>
      <c r="B125" s="35"/>
      <c r="C125" s="35"/>
      <c r="D125" s="35"/>
      <c r="E125" s="35">
        <v>25</v>
      </c>
      <c r="F125" s="69"/>
      <c r="G125" s="171" t="s">
        <v>151</v>
      </c>
      <c r="H125" s="188">
        <v>12000</v>
      </c>
      <c r="I125" s="188">
        <v>0</v>
      </c>
      <c r="J125" s="239">
        <v>11019</v>
      </c>
      <c r="K125" s="303">
        <f>I125+J125</f>
        <v>11019</v>
      </c>
      <c r="L125" s="297">
        <f t="shared" si="10"/>
        <v>981</v>
      </c>
      <c r="M125" s="221">
        <v>0</v>
      </c>
      <c r="N125" s="188">
        <v>0</v>
      </c>
      <c r="O125" s="188"/>
      <c r="P125" s="223">
        <f>N125+O125</f>
        <v>0</v>
      </c>
      <c r="Q125" s="189">
        <f t="shared" si="11"/>
        <v>0</v>
      </c>
      <c r="R125" s="221">
        <v>0</v>
      </c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</row>
    <row r="126" spans="1:160" ht="19.5" customHeight="1" hidden="1">
      <c r="A126" s="34"/>
      <c r="B126" s="35"/>
      <c r="C126" s="35"/>
      <c r="D126" s="35"/>
      <c r="E126" s="35"/>
      <c r="F126" s="69"/>
      <c r="G126" s="171" t="s">
        <v>152</v>
      </c>
      <c r="H126" s="188"/>
      <c r="I126" s="188"/>
      <c r="J126" s="239"/>
      <c r="K126" s="303"/>
      <c r="L126" s="297">
        <f t="shared" si="10"/>
        <v>0</v>
      </c>
      <c r="M126" s="221">
        <v>0</v>
      </c>
      <c r="N126" s="188"/>
      <c r="O126" s="188"/>
      <c r="P126" s="223"/>
      <c r="Q126" s="189">
        <f t="shared" si="11"/>
        <v>0</v>
      </c>
      <c r="R126" s="221">
        <v>0</v>
      </c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</row>
    <row r="127" spans="1:160" ht="24.75" customHeight="1">
      <c r="A127" s="34"/>
      <c r="B127" s="35"/>
      <c r="C127" s="35"/>
      <c r="D127" s="35">
        <v>85</v>
      </c>
      <c r="E127" s="35"/>
      <c r="F127" s="69"/>
      <c r="G127" s="149" t="s">
        <v>170</v>
      </c>
      <c r="H127" s="188">
        <f>H128</f>
        <v>0</v>
      </c>
      <c r="I127" s="188">
        <v>0</v>
      </c>
      <c r="J127" s="239">
        <f>J128</f>
        <v>0</v>
      </c>
      <c r="K127" s="303">
        <f>K128</f>
        <v>0</v>
      </c>
      <c r="L127" s="297">
        <f t="shared" si="10"/>
        <v>0</v>
      </c>
      <c r="M127" s="221">
        <v>0</v>
      </c>
      <c r="N127" s="188">
        <v>0</v>
      </c>
      <c r="O127" s="188">
        <f>O128</f>
        <v>0</v>
      </c>
      <c r="P127" s="223">
        <f>P128</f>
        <v>0</v>
      </c>
      <c r="Q127" s="189">
        <f t="shared" si="11"/>
        <v>0</v>
      </c>
      <c r="R127" s="221">
        <v>0</v>
      </c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</row>
    <row r="128" spans="1:160" ht="19.5" customHeight="1">
      <c r="A128" s="34"/>
      <c r="B128" s="35"/>
      <c r="C128" s="35"/>
      <c r="D128" s="35"/>
      <c r="E128" s="35" t="s">
        <v>24</v>
      </c>
      <c r="F128" s="69"/>
      <c r="G128" s="150" t="s">
        <v>319</v>
      </c>
      <c r="H128" s="188">
        <v>0</v>
      </c>
      <c r="I128" s="188">
        <v>0</v>
      </c>
      <c r="J128" s="239">
        <v>0</v>
      </c>
      <c r="K128" s="303">
        <f>I128+J128</f>
        <v>0</v>
      </c>
      <c r="L128" s="297">
        <f t="shared" si="10"/>
        <v>0</v>
      </c>
      <c r="M128" s="221">
        <v>0</v>
      </c>
      <c r="N128" s="188">
        <v>0</v>
      </c>
      <c r="O128" s="188">
        <v>0</v>
      </c>
      <c r="P128" s="223">
        <f>N128+O128</f>
        <v>0</v>
      </c>
      <c r="Q128" s="189">
        <f t="shared" si="11"/>
        <v>0</v>
      </c>
      <c r="R128" s="221">
        <v>0</v>
      </c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</row>
    <row r="129" spans="1:160" ht="25.5">
      <c r="A129" s="25" t="s">
        <v>102</v>
      </c>
      <c r="B129" s="26" t="s">
        <v>24</v>
      </c>
      <c r="C129" s="26"/>
      <c r="D129" s="26"/>
      <c r="E129" s="26"/>
      <c r="F129" s="66"/>
      <c r="G129" s="163" t="s">
        <v>153</v>
      </c>
      <c r="H129" s="194">
        <f>H124</f>
        <v>12000</v>
      </c>
      <c r="I129" s="194">
        <v>0</v>
      </c>
      <c r="J129" s="194">
        <f>J124</f>
        <v>11019</v>
      </c>
      <c r="K129" s="310">
        <f>K124</f>
        <v>11019</v>
      </c>
      <c r="L129" s="297">
        <f t="shared" si="10"/>
        <v>981</v>
      </c>
      <c r="M129" s="221">
        <v>0</v>
      </c>
      <c r="N129" s="194">
        <v>0</v>
      </c>
      <c r="O129" s="194">
        <f>O124</f>
        <v>0</v>
      </c>
      <c r="P129" s="230">
        <f>P124</f>
        <v>0</v>
      </c>
      <c r="Q129" s="189">
        <f t="shared" si="11"/>
        <v>0</v>
      </c>
      <c r="R129" s="221">
        <v>0</v>
      </c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</row>
    <row r="130" spans="1:160" ht="25.5">
      <c r="A130" s="25"/>
      <c r="B130" s="26" t="s">
        <v>22</v>
      </c>
      <c r="C130" s="26"/>
      <c r="D130" s="26"/>
      <c r="E130" s="26"/>
      <c r="F130" s="66"/>
      <c r="G130" s="163" t="s">
        <v>154</v>
      </c>
      <c r="H130" s="194">
        <f>H80+H106</f>
        <v>39520</v>
      </c>
      <c r="I130" s="194">
        <f>I80+I106</f>
        <v>26197</v>
      </c>
      <c r="J130" s="194">
        <f>J80+J106</f>
        <v>0</v>
      </c>
      <c r="K130" s="310">
        <f>K80+K106</f>
        <v>26197</v>
      </c>
      <c r="L130" s="297">
        <f t="shared" si="10"/>
        <v>13323</v>
      </c>
      <c r="M130" s="221">
        <f aca="true" t="shared" si="18" ref="M130:M138">K130/H130*100</f>
        <v>66.28795546558705</v>
      </c>
      <c r="N130" s="194">
        <v>0</v>
      </c>
      <c r="O130" s="194">
        <f>O80+O106</f>
        <v>3748</v>
      </c>
      <c r="P130" s="230">
        <f>P80+P106</f>
        <v>11244</v>
      </c>
      <c r="Q130" s="189">
        <f t="shared" si="11"/>
        <v>-11177.712044534414</v>
      </c>
      <c r="R130" s="221">
        <f>P130/M130*100</f>
        <v>16962.357521853646</v>
      </c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</row>
    <row r="131" spans="1:160" ht="23.25" customHeight="1">
      <c r="A131" s="25"/>
      <c r="B131" s="26"/>
      <c r="C131" s="26" t="s">
        <v>24</v>
      </c>
      <c r="D131" s="26"/>
      <c r="E131" s="26"/>
      <c r="F131" s="66"/>
      <c r="G131" s="163" t="s">
        <v>155</v>
      </c>
      <c r="H131" s="194">
        <f>H122</f>
        <v>0</v>
      </c>
      <c r="I131" s="194">
        <v>0</v>
      </c>
      <c r="J131" s="194">
        <f>J122</f>
        <v>0</v>
      </c>
      <c r="K131" s="310">
        <f>K122</f>
        <v>0</v>
      </c>
      <c r="L131" s="297">
        <f t="shared" si="10"/>
        <v>0</v>
      </c>
      <c r="M131" s="221">
        <v>0</v>
      </c>
      <c r="N131" s="194">
        <v>0</v>
      </c>
      <c r="O131" s="194">
        <f>O122</f>
        <v>0</v>
      </c>
      <c r="P131" s="230">
        <f>P122</f>
        <v>0</v>
      </c>
      <c r="Q131" s="189">
        <f t="shared" si="11"/>
        <v>0</v>
      </c>
      <c r="R131" s="221">
        <v>0</v>
      </c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</row>
    <row r="132" spans="1:160" ht="25.5">
      <c r="A132" s="25"/>
      <c r="B132" s="26"/>
      <c r="C132" s="26" t="s">
        <v>22</v>
      </c>
      <c r="D132" s="26"/>
      <c r="E132" s="26"/>
      <c r="F132" s="66"/>
      <c r="G132" s="163" t="s">
        <v>156</v>
      </c>
      <c r="H132" s="194">
        <f>H130-H131</f>
        <v>39520</v>
      </c>
      <c r="I132" s="194">
        <f>I130-I131</f>
        <v>26197</v>
      </c>
      <c r="J132" s="194">
        <f>J130-J131</f>
        <v>0</v>
      </c>
      <c r="K132" s="310">
        <f>K130-K131</f>
        <v>26197</v>
      </c>
      <c r="L132" s="297">
        <f t="shared" si="10"/>
        <v>13323</v>
      </c>
      <c r="M132" s="221">
        <f t="shared" si="18"/>
        <v>66.28795546558705</v>
      </c>
      <c r="N132" s="194">
        <v>0</v>
      </c>
      <c r="O132" s="194">
        <f>O130-O131</f>
        <v>3748</v>
      </c>
      <c r="P132" s="230">
        <f>P130-P131</f>
        <v>11244</v>
      </c>
      <c r="Q132" s="189">
        <f t="shared" si="11"/>
        <v>-11177.712044534414</v>
      </c>
      <c r="R132" s="221">
        <f>P132/M132*100</f>
        <v>16962.357521853646</v>
      </c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</row>
    <row r="133" spans="1:160" ht="15">
      <c r="A133" s="25" t="s">
        <v>157</v>
      </c>
      <c r="B133" s="26" t="s">
        <v>14</v>
      </c>
      <c r="C133" s="26"/>
      <c r="D133" s="26"/>
      <c r="E133" s="26"/>
      <c r="F133" s="66"/>
      <c r="G133" s="163" t="s">
        <v>158</v>
      </c>
      <c r="H133" s="196">
        <f>+H134+H141+H143+H145</f>
        <v>18159300</v>
      </c>
      <c r="I133" s="232">
        <f>+I134+I141+I143+I145</f>
        <v>11889782</v>
      </c>
      <c r="J133" s="196">
        <f>+J134+J141+J143+J145</f>
        <v>1666315.07</v>
      </c>
      <c r="K133" s="312">
        <f>+K134+K141+K143+K145</f>
        <v>13567942.07</v>
      </c>
      <c r="L133" s="297">
        <f t="shared" si="10"/>
        <v>4591357.93</v>
      </c>
      <c r="M133" s="221">
        <f t="shared" si="18"/>
        <v>74.71621742027502</v>
      </c>
      <c r="N133" s="196">
        <v>4107169</v>
      </c>
      <c r="O133" s="196">
        <f>+O134+O141+O143+O145</f>
        <v>1706271</v>
      </c>
      <c r="P133" s="232">
        <f>+P134+P141+P143+P145</f>
        <v>5207943</v>
      </c>
      <c r="Q133" s="189">
        <f t="shared" si="11"/>
        <v>-5207868.28378258</v>
      </c>
      <c r="R133" s="221">
        <f>P133/M133*100</f>
        <v>6970297.988595406</v>
      </c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</row>
    <row r="134" spans="1:160" ht="15">
      <c r="A134" s="25"/>
      <c r="B134" s="26"/>
      <c r="C134" s="26"/>
      <c r="D134" s="26" t="s">
        <v>24</v>
      </c>
      <c r="E134" s="26"/>
      <c r="F134" s="66"/>
      <c r="G134" s="163" t="s">
        <v>159</v>
      </c>
      <c r="H134" s="194">
        <f>+H135+H136+H137+H138+H139+H140</f>
        <v>18017300</v>
      </c>
      <c r="I134" s="230">
        <f>+I135+I136+I137+I138+I139+I140</f>
        <v>11889782</v>
      </c>
      <c r="J134" s="194">
        <f>+J135+J136+J137+J138+J139+J140</f>
        <v>1666315.07</v>
      </c>
      <c r="K134" s="310">
        <f>+K135+K136+K137+K138+K139+K140</f>
        <v>13556097.07</v>
      </c>
      <c r="L134" s="297">
        <f t="shared" si="10"/>
        <v>4461202.93</v>
      </c>
      <c r="M134" s="221">
        <f t="shared" si="18"/>
        <v>75.23933702608049</v>
      </c>
      <c r="N134" s="194">
        <v>4107169</v>
      </c>
      <c r="O134" s="194">
        <f>+O135+O136+O137+O138+O139+O140</f>
        <v>1706271</v>
      </c>
      <c r="P134" s="230">
        <f>+P135+P136+P137+P138+P139+P140</f>
        <v>5207943</v>
      </c>
      <c r="Q134" s="189">
        <f t="shared" si="11"/>
        <v>-5207867.760662974</v>
      </c>
      <c r="R134" s="221">
        <f>P134/M134*100</f>
        <v>6921835.313613611</v>
      </c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</row>
    <row r="135" spans="1:160" ht="15">
      <c r="A135" s="25"/>
      <c r="B135" s="26"/>
      <c r="C135" s="26"/>
      <c r="D135" s="26" t="s">
        <v>71</v>
      </c>
      <c r="E135" s="26"/>
      <c r="F135" s="66"/>
      <c r="G135" s="163" t="s">
        <v>160</v>
      </c>
      <c r="H135" s="194">
        <f>+H148+H229</f>
        <v>1958100</v>
      </c>
      <c r="I135" s="230">
        <f>+I148+I229</f>
        <v>1467641</v>
      </c>
      <c r="J135" s="194">
        <f>+J148+J229</f>
        <v>192240</v>
      </c>
      <c r="K135" s="310">
        <f>+K148+K229</f>
        <v>1659881</v>
      </c>
      <c r="L135" s="297">
        <f t="shared" si="10"/>
        <v>298219</v>
      </c>
      <c r="M135" s="221">
        <f t="shared" si="18"/>
        <v>84.76998110413156</v>
      </c>
      <c r="N135" s="194">
        <v>376915</v>
      </c>
      <c r="O135" s="194">
        <f>+O148+O229</f>
        <v>182074</v>
      </c>
      <c r="P135" s="230">
        <f>+P148+P229</f>
        <v>555038</v>
      </c>
      <c r="Q135" s="189">
        <f t="shared" si="11"/>
        <v>-554953.2300188958</v>
      </c>
      <c r="R135" s="221">
        <f>P135/M135*100</f>
        <v>654757.725282716</v>
      </c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</row>
    <row r="136" spans="1:160" ht="15">
      <c r="A136" s="25"/>
      <c r="B136" s="26"/>
      <c r="C136" s="26"/>
      <c r="D136" s="26" t="s">
        <v>73</v>
      </c>
      <c r="E136" s="26"/>
      <c r="F136" s="66"/>
      <c r="G136" s="163" t="s">
        <v>161</v>
      </c>
      <c r="H136" s="194">
        <f>+H174+H262</f>
        <v>1039200</v>
      </c>
      <c r="I136" s="230">
        <f>+I174+I262</f>
        <v>677456</v>
      </c>
      <c r="J136" s="194">
        <f>+J174+J262</f>
        <v>58448.07</v>
      </c>
      <c r="K136" s="310">
        <f>+K174+K262</f>
        <v>735904.0700000001</v>
      </c>
      <c r="L136" s="297">
        <f t="shared" si="10"/>
        <v>303295.92999999993</v>
      </c>
      <c r="M136" s="221">
        <f t="shared" si="18"/>
        <v>70.81447940723635</v>
      </c>
      <c r="N136" s="194">
        <v>70955</v>
      </c>
      <c r="O136" s="194">
        <f>+O174+O262</f>
        <v>92271</v>
      </c>
      <c r="P136" s="230">
        <f>+P174+P262</f>
        <v>196401</v>
      </c>
      <c r="Q136" s="189">
        <f t="shared" si="11"/>
        <v>-196330.18552059276</v>
      </c>
      <c r="R136" s="221">
        <f>P136/M136*100</f>
        <v>277345.82199008623</v>
      </c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</row>
    <row r="137" spans="1:160" ht="15">
      <c r="A137" s="25"/>
      <c r="B137" s="26"/>
      <c r="C137" s="26"/>
      <c r="D137" s="26" t="s">
        <v>75</v>
      </c>
      <c r="E137" s="26"/>
      <c r="F137" s="66"/>
      <c r="G137" s="163" t="s">
        <v>162</v>
      </c>
      <c r="H137" s="194">
        <f>+H297</f>
        <v>0</v>
      </c>
      <c r="I137" s="194">
        <v>0</v>
      </c>
      <c r="J137" s="194">
        <f>+J297</f>
        <v>0</v>
      </c>
      <c r="K137" s="310">
        <f>+K297</f>
        <v>0</v>
      </c>
      <c r="L137" s="297">
        <f t="shared" si="10"/>
        <v>0</v>
      </c>
      <c r="M137" s="221">
        <v>0</v>
      </c>
      <c r="N137" s="194">
        <v>0</v>
      </c>
      <c r="O137" s="194">
        <f>+O297</f>
        <v>0</v>
      </c>
      <c r="P137" s="230">
        <f>+P297</f>
        <v>0</v>
      </c>
      <c r="Q137" s="189">
        <f t="shared" si="11"/>
        <v>0</v>
      </c>
      <c r="R137" s="221">
        <v>0</v>
      </c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</row>
    <row r="138" spans="1:160" ht="15">
      <c r="A138" s="25"/>
      <c r="B138" s="26"/>
      <c r="C138" s="26"/>
      <c r="D138" s="26" t="s">
        <v>77</v>
      </c>
      <c r="E138" s="26"/>
      <c r="F138" s="66"/>
      <c r="G138" s="163" t="s">
        <v>163</v>
      </c>
      <c r="H138" s="194">
        <f>+H204</f>
        <v>12000</v>
      </c>
      <c r="I138" s="194">
        <v>0</v>
      </c>
      <c r="J138" s="194">
        <f>+J204</f>
        <v>0</v>
      </c>
      <c r="K138" s="310">
        <f>+K204</f>
        <v>0</v>
      </c>
      <c r="L138" s="297">
        <f t="shared" si="10"/>
        <v>12000</v>
      </c>
      <c r="M138" s="221">
        <f t="shared" si="18"/>
        <v>0</v>
      </c>
      <c r="N138" s="194">
        <v>0</v>
      </c>
      <c r="O138" s="194">
        <f>+O204</f>
        <v>0</v>
      </c>
      <c r="P138" s="230">
        <f>+P204</f>
        <v>0</v>
      </c>
      <c r="Q138" s="189">
        <f t="shared" si="11"/>
        <v>0</v>
      </c>
      <c r="R138" s="221" t="e">
        <f>P138/M138*100</f>
        <v>#DIV/0!</v>
      </c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</row>
    <row r="139" spans="1:160" ht="25.5">
      <c r="A139" s="25"/>
      <c r="B139" s="26"/>
      <c r="C139" s="26"/>
      <c r="D139" s="26">
        <v>51</v>
      </c>
      <c r="E139" s="26"/>
      <c r="F139" s="66"/>
      <c r="G139" s="163" t="s">
        <v>164</v>
      </c>
      <c r="H139" s="194">
        <f>+H206+H300</f>
        <v>3523000</v>
      </c>
      <c r="I139" s="230">
        <f>+I206+I300</f>
        <v>2422795</v>
      </c>
      <c r="J139" s="194">
        <f>+J206+J300</f>
        <v>327907</v>
      </c>
      <c r="K139" s="310">
        <f>+K206+K300</f>
        <v>2750702</v>
      </c>
      <c r="L139" s="297">
        <f aca="true" t="shared" si="19" ref="L139:L202">H139-K139</f>
        <v>772298</v>
      </c>
      <c r="M139" s="221">
        <f>K139/H139*100</f>
        <v>78.07839909168322</v>
      </c>
      <c r="N139" s="194">
        <v>916189</v>
      </c>
      <c r="O139" s="194">
        <f>+O206+O300</f>
        <v>354388</v>
      </c>
      <c r="P139" s="230">
        <f>+P206+P300</f>
        <v>1125359</v>
      </c>
      <c r="Q139" s="189">
        <f aca="true" t="shared" si="20" ref="Q139:Q202">M139-P139</f>
        <v>-1125280.9216009083</v>
      </c>
      <c r="R139" s="221">
        <f>P139/M139*100</f>
        <v>1441319.2548665758</v>
      </c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</row>
    <row r="140" spans="1:160" ht="15">
      <c r="A140" s="25"/>
      <c r="B140" s="26"/>
      <c r="C140" s="26"/>
      <c r="D140" s="26">
        <v>57</v>
      </c>
      <c r="E140" s="26"/>
      <c r="F140" s="66"/>
      <c r="G140" s="163" t="s">
        <v>165</v>
      </c>
      <c r="H140" s="194">
        <f>+H209+H305</f>
        <v>11485000</v>
      </c>
      <c r="I140" s="230">
        <f>+I209+I305</f>
        <v>7321890</v>
      </c>
      <c r="J140" s="194">
        <f>+J209+J305</f>
        <v>1087720</v>
      </c>
      <c r="K140" s="310">
        <f>+K209+K305</f>
        <v>8409610</v>
      </c>
      <c r="L140" s="297">
        <f t="shared" si="19"/>
        <v>3075390</v>
      </c>
      <c r="M140" s="221">
        <f>K140/H140*100</f>
        <v>73.22255115367872</v>
      </c>
      <c r="N140" s="194">
        <v>2743110</v>
      </c>
      <c r="O140" s="194">
        <f>+O209+O305</f>
        <v>1077538</v>
      </c>
      <c r="P140" s="230">
        <f>+P209+P305</f>
        <v>3331145</v>
      </c>
      <c r="Q140" s="189">
        <f t="shared" si="20"/>
        <v>-3331071.7774488465</v>
      </c>
      <c r="R140" s="221">
        <f>P140/M140*100</f>
        <v>4549342.992719043</v>
      </c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</row>
    <row r="141" spans="1:160" ht="15">
      <c r="A141" s="25"/>
      <c r="B141" s="26"/>
      <c r="C141" s="26"/>
      <c r="D141" s="26" t="s">
        <v>94</v>
      </c>
      <c r="E141" s="26"/>
      <c r="F141" s="66"/>
      <c r="G141" s="163" t="s">
        <v>166</v>
      </c>
      <c r="H141" s="194">
        <f>+H142</f>
        <v>142000</v>
      </c>
      <c r="I141" s="194">
        <v>0</v>
      </c>
      <c r="J141" s="194">
        <f>+J142</f>
        <v>0</v>
      </c>
      <c r="K141" s="310">
        <f>+K142</f>
        <v>11845</v>
      </c>
      <c r="L141" s="297">
        <f t="shared" si="19"/>
        <v>130155</v>
      </c>
      <c r="M141" s="221">
        <v>0</v>
      </c>
      <c r="N141" s="194">
        <v>0</v>
      </c>
      <c r="O141" s="194">
        <f>+O142</f>
        <v>0</v>
      </c>
      <c r="P141" s="230">
        <f>+P142</f>
        <v>0</v>
      </c>
      <c r="Q141" s="189">
        <f t="shared" si="20"/>
        <v>0</v>
      </c>
      <c r="R141" s="221">
        <v>0</v>
      </c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</row>
    <row r="142" spans="1:160" ht="15">
      <c r="A142" s="25"/>
      <c r="B142" s="26"/>
      <c r="C142" s="26"/>
      <c r="D142" s="26">
        <v>71</v>
      </c>
      <c r="E142" s="26"/>
      <c r="F142" s="66"/>
      <c r="G142" s="163" t="s">
        <v>167</v>
      </c>
      <c r="H142" s="194">
        <f>+H214+H340</f>
        <v>142000</v>
      </c>
      <c r="I142" s="194">
        <v>0</v>
      </c>
      <c r="J142" s="194">
        <f>+J214+J340</f>
        <v>0</v>
      </c>
      <c r="K142" s="310">
        <f>+K214+K340</f>
        <v>11845</v>
      </c>
      <c r="L142" s="297">
        <f t="shared" si="19"/>
        <v>130155</v>
      </c>
      <c r="M142" s="221">
        <v>0</v>
      </c>
      <c r="N142" s="194">
        <v>0</v>
      </c>
      <c r="O142" s="194">
        <f>+O214+O340</f>
        <v>0</v>
      </c>
      <c r="P142" s="230">
        <f>+P214+P340</f>
        <v>0</v>
      </c>
      <c r="Q142" s="189">
        <f t="shared" si="20"/>
        <v>0</v>
      </c>
      <c r="R142" s="221">
        <v>0</v>
      </c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</row>
    <row r="143" spans="1:160" ht="15">
      <c r="A143" s="61"/>
      <c r="B143" s="62"/>
      <c r="C143" s="62"/>
      <c r="D143" s="62">
        <v>79</v>
      </c>
      <c r="E143" s="62"/>
      <c r="F143" s="72"/>
      <c r="G143" s="169" t="s">
        <v>168</v>
      </c>
      <c r="H143" s="195">
        <f>+H144</f>
        <v>0</v>
      </c>
      <c r="I143" s="195">
        <v>0</v>
      </c>
      <c r="J143" s="195">
        <f>+J144</f>
        <v>0</v>
      </c>
      <c r="K143" s="311">
        <f>+K144</f>
        <v>0</v>
      </c>
      <c r="L143" s="297">
        <f t="shared" si="19"/>
        <v>0</v>
      </c>
      <c r="M143" s="221">
        <v>0</v>
      </c>
      <c r="N143" s="195">
        <v>0</v>
      </c>
      <c r="O143" s="195">
        <f>+O144</f>
        <v>0</v>
      </c>
      <c r="P143" s="231">
        <f>+P144</f>
        <v>0</v>
      </c>
      <c r="Q143" s="189">
        <f t="shared" si="20"/>
        <v>0</v>
      </c>
      <c r="R143" s="221">
        <v>0</v>
      </c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</row>
    <row r="144" spans="1:160" ht="15">
      <c r="A144" s="25"/>
      <c r="B144" s="26"/>
      <c r="C144" s="26"/>
      <c r="D144" s="26">
        <v>81</v>
      </c>
      <c r="E144" s="26"/>
      <c r="F144" s="66"/>
      <c r="G144" s="163" t="s">
        <v>169</v>
      </c>
      <c r="H144" s="194">
        <f>+H348</f>
        <v>0</v>
      </c>
      <c r="I144" s="194">
        <v>0</v>
      </c>
      <c r="J144" s="194">
        <f>+J348</f>
        <v>0</v>
      </c>
      <c r="K144" s="310">
        <f>+K348</f>
        <v>0</v>
      </c>
      <c r="L144" s="297">
        <f t="shared" si="19"/>
        <v>0</v>
      </c>
      <c r="M144" s="221">
        <v>0</v>
      </c>
      <c r="N144" s="194">
        <v>0</v>
      </c>
      <c r="O144" s="194">
        <f>+O348</f>
        <v>0</v>
      </c>
      <c r="P144" s="230">
        <f>+P348</f>
        <v>0</v>
      </c>
      <c r="Q144" s="189">
        <f t="shared" si="20"/>
        <v>0</v>
      </c>
      <c r="R144" s="221">
        <v>0</v>
      </c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</row>
    <row r="145" spans="1:160" ht="26.25" thickBot="1">
      <c r="A145" s="45"/>
      <c r="B145" s="46"/>
      <c r="C145" s="46"/>
      <c r="D145" s="46">
        <v>85</v>
      </c>
      <c r="E145" s="46"/>
      <c r="F145" s="73"/>
      <c r="G145" s="172" t="s">
        <v>170</v>
      </c>
      <c r="H145" s="197">
        <f>H222+H352</f>
        <v>0</v>
      </c>
      <c r="I145" s="197">
        <v>0</v>
      </c>
      <c r="J145" s="197">
        <f>J222+J352</f>
        <v>0</v>
      </c>
      <c r="K145" s="313">
        <f>K222+K352</f>
        <v>0</v>
      </c>
      <c r="L145" s="297">
        <f t="shared" si="19"/>
        <v>0</v>
      </c>
      <c r="M145" s="221">
        <v>0</v>
      </c>
      <c r="N145" s="197">
        <v>0</v>
      </c>
      <c r="O145" s="197">
        <f>O222+O352</f>
        <v>0</v>
      </c>
      <c r="P145" s="233">
        <f>P222+P352</f>
        <v>0</v>
      </c>
      <c r="Q145" s="189">
        <f t="shared" si="20"/>
        <v>0</v>
      </c>
      <c r="R145" s="221">
        <v>0</v>
      </c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</row>
    <row r="146" spans="1:160" s="1" customFormat="1" ht="15.75">
      <c r="A146" s="254" t="s">
        <v>171</v>
      </c>
      <c r="B146" s="255"/>
      <c r="C146" s="255"/>
      <c r="D146" s="255"/>
      <c r="E146" s="255"/>
      <c r="F146" s="256"/>
      <c r="G146" s="173" t="s">
        <v>172</v>
      </c>
      <c r="H146" s="198">
        <f>H147+H214+H222</f>
        <v>384000</v>
      </c>
      <c r="I146" s="198">
        <f>I147+I214+I222</f>
        <v>295969</v>
      </c>
      <c r="J146" s="198">
        <f>J147+J214+J222</f>
        <v>28841</v>
      </c>
      <c r="K146" s="314">
        <f>K147+K214+K222</f>
        <v>324810</v>
      </c>
      <c r="L146" s="297">
        <f t="shared" si="19"/>
        <v>59190</v>
      </c>
      <c r="M146" s="221">
        <f>K146/H146*100</f>
        <v>84.5859375</v>
      </c>
      <c r="N146" s="198">
        <f>N147+N214+N222</f>
        <v>53528</v>
      </c>
      <c r="O146" s="198">
        <f>O147+O214+O222</f>
        <v>24922</v>
      </c>
      <c r="P146" s="234">
        <f>P147+P214+P222</f>
        <v>78450</v>
      </c>
      <c r="Q146" s="189">
        <f t="shared" si="20"/>
        <v>-78365.4140625</v>
      </c>
      <c r="R146" s="221">
        <f>P146/M146*100</f>
        <v>92745.91299528955</v>
      </c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</row>
    <row r="147" spans="1:160" ht="15">
      <c r="A147" s="25"/>
      <c r="B147" s="26"/>
      <c r="C147" s="26"/>
      <c r="D147" s="26" t="s">
        <v>24</v>
      </c>
      <c r="E147" s="26"/>
      <c r="F147" s="27"/>
      <c r="G147" s="170" t="s">
        <v>70</v>
      </c>
      <c r="H147" s="194">
        <f>H148+H174+H204+H206+H209</f>
        <v>384000</v>
      </c>
      <c r="I147" s="194">
        <f>I148+I174+I204+I206+I209</f>
        <v>295969</v>
      </c>
      <c r="J147" s="194">
        <f>J148+J174+J204+J206+J209</f>
        <v>28841</v>
      </c>
      <c r="K147" s="310">
        <f>K148+K174+K204+K206+K209</f>
        <v>324810</v>
      </c>
      <c r="L147" s="297">
        <f t="shared" si="19"/>
        <v>59190</v>
      </c>
      <c r="M147" s="221">
        <f>K147/H147*100</f>
        <v>84.5859375</v>
      </c>
      <c r="N147" s="194">
        <f>N148+N174+N204+N206+N209</f>
        <v>53528</v>
      </c>
      <c r="O147" s="194">
        <f>O148+O174+O204+O206+O209</f>
        <v>24922</v>
      </c>
      <c r="P147" s="230">
        <f>P148+P174+P204+P206+P209</f>
        <v>78450</v>
      </c>
      <c r="Q147" s="189">
        <f t="shared" si="20"/>
        <v>-78365.4140625</v>
      </c>
      <c r="R147" s="221">
        <f>P147/M147*100</f>
        <v>92745.91299528955</v>
      </c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</row>
    <row r="148" spans="1:160" ht="15">
      <c r="A148" s="25"/>
      <c r="B148" s="26"/>
      <c r="C148" s="26"/>
      <c r="D148" s="26" t="s">
        <v>71</v>
      </c>
      <c r="E148" s="26"/>
      <c r="F148" s="27"/>
      <c r="G148" s="170" t="s">
        <v>72</v>
      </c>
      <c r="H148" s="194">
        <f>H149+H167</f>
        <v>0</v>
      </c>
      <c r="I148" s="194">
        <v>0</v>
      </c>
      <c r="J148" s="194">
        <f>J149+J167</f>
        <v>0</v>
      </c>
      <c r="K148" s="310">
        <f>K149+K167</f>
        <v>0</v>
      </c>
      <c r="L148" s="297">
        <f t="shared" si="19"/>
        <v>0</v>
      </c>
      <c r="M148" s="221">
        <v>0</v>
      </c>
      <c r="N148" s="194">
        <v>0</v>
      </c>
      <c r="O148" s="194">
        <f>O149+O167</f>
        <v>0</v>
      </c>
      <c r="P148" s="230">
        <f>P149+P167</f>
        <v>0</v>
      </c>
      <c r="Q148" s="189">
        <f t="shared" si="20"/>
        <v>0</v>
      </c>
      <c r="R148" s="221">
        <v>0</v>
      </c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</row>
    <row r="149" spans="1:160" ht="15">
      <c r="A149" s="25"/>
      <c r="B149" s="26"/>
      <c r="C149" s="26"/>
      <c r="D149" s="26"/>
      <c r="E149" s="26" t="s">
        <v>24</v>
      </c>
      <c r="F149" s="27"/>
      <c r="G149" s="163" t="s">
        <v>104</v>
      </c>
      <c r="H149" s="194">
        <f>SUM(H150:H166)</f>
        <v>0</v>
      </c>
      <c r="I149" s="194">
        <v>0</v>
      </c>
      <c r="J149" s="194">
        <f>SUM(J150:J166)</f>
        <v>0</v>
      </c>
      <c r="K149" s="310">
        <f>SUM(K150:K166)</f>
        <v>0</v>
      </c>
      <c r="L149" s="297">
        <f t="shared" si="19"/>
        <v>0</v>
      </c>
      <c r="M149" s="221">
        <v>0</v>
      </c>
      <c r="N149" s="194">
        <v>0</v>
      </c>
      <c r="O149" s="194">
        <f>SUM(O150:O166)</f>
        <v>0</v>
      </c>
      <c r="P149" s="230">
        <f>SUM(P150:P166)</f>
        <v>0</v>
      </c>
      <c r="Q149" s="189">
        <f t="shared" si="20"/>
        <v>0</v>
      </c>
      <c r="R149" s="221">
        <v>0</v>
      </c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</row>
    <row r="150" spans="1:160" ht="15">
      <c r="A150" s="34"/>
      <c r="B150" s="35"/>
      <c r="C150" s="35"/>
      <c r="D150" s="35"/>
      <c r="E150" s="35"/>
      <c r="F150" s="36" t="s">
        <v>24</v>
      </c>
      <c r="G150" s="171" t="s">
        <v>105</v>
      </c>
      <c r="H150" s="188">
        <v>0</v>
      </c>
      <c r="I150" s="188">
        <v>0</v>
      </c>
      <c r="J150" s="239">
        <v>0</v>
      </c>
      <c r="K150" s="303">
        <f>I150+J150</f>
        <v>0</v>
      </c>
      <c r="L150" s="297">
        <f t="shared" si="19"/>
        <v>0</v>
      </c>
      <c r="M150" s="221">
        <v>0</v>
      </c>
      <c r="N150" s="188">
        <v>0</v>
      </c>
      <c r="O150" s="188">
        <v>0</v>
      </c>
      <c r="P150" s="223">
        <f>N150+O150</f>
        <v>0</v>
      </c>
      <c r="Q150" s="189">
        <f t="shared" si="20"/>
        <v>0</v>
      </c>
      <c r="R150" s="221">
        <v>0</v>
      </c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</row>
    <row r="151" spans="1:160" ht="15">
      <c r="A151" s="34"/>
      <c r="B151" s="35"/>
      <c r="C151" s="35"/>
      <c r="D151" s="35"/>
      <c r="E151" s="35"/>
      <c r="F151" s="36" t="s">
        <v>22</v>
      </c>
      <c r="G151" s="171" t="s">
        <v>106</v>
      </c>
      <c r="H151" s="188">
        <v>0</v>
      </c>
      <c r="I151" s="188">
        <v>0</v>
      </c>
      <c r="J151" s="239">
        <v>0</v>
      </c>
      <c r="K151" s="303">
        <f>I151+J151</f>
        <v>0</v>
      </c>
      <c r="L151" s="297">
        <f t="shared" si="19"/>
        <v>0</v>
      </c>
      <c r="M151" s="221">
        <v>0</v>
      </c>
      <c r="N151" s="188">
        <v>0</v>
      </c>
      <c r="O151" s="188">
        <v>0</v>
      </c>
      <c r="P151" s="223">
        <f>N151+O151</f>
        <v>0</v>
      </c>
      <c r="Q151" s="189">
        <f t="shared" si="20"/>
        <v>0</v>
      </c>
      <c r="R151" s="221">
        <v>0</v>
      </c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</row>
    <row r="152" spans="1:160" ht="15">
      <c r="A152" s="34"/>
      <c r="B152" s="35"/>
      <c r="C152" s="35"/>
      <c r="D152" s="35"/>
      <c r="E152" s="35"/>
      <c r="F152" s="36" t="s">
        <v>39</v>
      </c>
      <c r="G152" s="171" t="s">
        <v>107</v>
      </c>
      <c r="H152" s="188">
        <v>0</v>
      </c>
      <c r="I152" s="188">
        <v>0</v>
      </c>
      <c r="J152" s="239">
        <v>0</v>
      </c>
      <c r="K152" s="303">
        <f>I152+J152</f>
        <v>0</v>
      </c>
      <c r="L152" s="297">
        <f t="shared" si="19"/>
        <v>0</v>
      </c>
      <c r="M152" s="221">
        <v>0</v>
      </c>
      <c r="N152" s="188">
        <v>0</v>
      </c>
      <c r="O152" s="188">
        <v>0</v>
      </c>
      <c r="P152" s="223">
        <f>N152+O152</f>
        <v>0</v>
      </c>
      <c r="Q152" s="189">
        <f t="shared" si="20"/>
        <v>0</v>
      </c>
      <c r="R152" s="221">
        <v>0</v>
      </c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</row>
    <row r="153" spans="1:160" ht="15">
      <c r="A153" s="34"/>
      <c r="B153" s="35"/>
      <c r="C153" s="35"/>
      <c r="D153" s="35"/>
      <c r="E153" s="35"/>
      <c r="F153" s="36" t="s">
        <v>14</v>
      </c>
      <c r="G153" s="171" t="s">
        <v>108</v>
      </c>
      <c r="H153" s="188">
        <v>0</v>
      </c>
      <c r="I153" s="188">
        <v>0</v>
      </c>
      <c r="J153" s="239">
        <v>0</v>
      </c>
      <c r="K153" s="303">
        <f>I153+J153</f>
        <v>0</v>
      </c>
      <c r="L153" s="297">
        <f t="shared" si="19"/>
        <v>0</v>
      </c>
      <c r="M153" s="221">
        <v>0</v>
      </c>
      <c r="N153" s="188">
        <v>0</v>
      </c>
      <c r="O153" s="188">
        <v>0</v>
      </c>
      <c r="P153" s="223">
        <f>N153+O153</f>
        <v>0</v>
      </c>
      <c r="Q153" s="189">
        <f t="shared" si="20"/>
        <v>0</v>
      </c>
      <c r="R153" s="221">
        <v>0</v>
      </c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</row>
    <row r="154" spans="1:160" ht="19.5" customHeight="1" hidden="1">
      <c r="A154" s="34"/>
      <c r="B154" s="35"/>
      <c r="C154" s="35"/>
      <c r="D154" s="35"/>
      <c r="E154" s="35"/>
      <c r="F154" s="36"/>
      <c r="G154" s="171" t="s">
        <v>109</v>
      </c>
      <c r="H154" s="188"/>
      <c r="I154" s="188"/>
      <c r="J154" s="239"/>
      <c r="K154" s="303"/>
      <c r="L154" s="297">
        <f t="shared" si="19"/>
        <v>0</v>
      </c>
      <c r="M154" s="221">
        <v>0</v>
      </c>
      <c r="N154" s="188"/>
      <c r="O154" s="188"/>
      <c r="P154" s="223"/>
      <c r="Q154" s="189">
        <f t="shared" si="20"/>
        <v>0</v>
      </c>
      <c r="R154" s="221">
        <v>0</v>
      </c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</row>
    <row r="155" spans="1:160" ht="15">
      <c r="A155" s="34"/>
      <c r="B155" s="35"/>
      <c r="C155" s="35"/>
      <c r="D155" s="35"/>
      <c r="E155" s="35"/>
      <c r="F155" s="36" t="s">
        <v>26</v>
      </c>
      <c r="G155" s="171" t="s">
        <v>110</v>
      </c>
      <c r="H155" s="188">
        <v>0</v>
      </c>
      <c r="I155" s="188">
        <v>0</v>
      </c>
      <c r="J155" s="239">
        <v>0</v>
      </c>
      <c r="K155" s="303">
        <f>I155+J155</f>
        <v>0</v>
      </c>
      <c r="L155" s="297">
        <f t="shared" si="19"/>
        <v>0</v>
      </c>
      <c r="M155" s="221">
        <v>0</v>
      </c>
      <c r="N155" s="188">
        <v>0</v>
      </c>
      <c r="O155" s="188">
        <v>0</v>
      </c>
      <c r="P155" s="223">
        <f>N155+O155</f>
        <v>0</v>
      </c>
      <c r="Q155" s="189">
        <f t="shared" si="20"/>
        <v>0</v>
      </c>
      <c r="R155" s="221">
        <v>0</v>
      </c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</row>
    <row r="156" spans="1:160" ht="15">
      <c r="A156" s="34"/>
      <c r="B156" s="35"/>
      <c r="C156" s="35"/>
      <c r="D156" s="35"/>
      <c r="E156" s="35"/>
      <c r="F156" s="36" t="s">
        <v>130</v>
      </c>
      <c r="G156" s="171" t="s">
        <v>111</v>
      </c>
      <c r="H156" s="188">
        <v>0</v>
      </c>
      <c r="I156" s="188">
        <v>0</v>
      </c>
      <c r="J156" s="239">
        <v>0</v>
      </c>
      <c r="K156" s="303">
        <f>I156+J156</f>
        <v>0</v>
      </c>
      <c r="L156" s="297">
        <f t="shared" si="19"/>
        <v>0</v>
      </c>
      <c r="M156" s="221">
        <v>0</v>
      </c>
      <c r="N156" s="188">
        <v>0</v>
      </c>
      <c r="O156" s="188">
        <v>0</v>
      </c>
      <c r="P156" s="223">
        <f>N156+O156</f>
        <v>0</v>
      </c>
      <c r="Q156" s="189">
        <f t="shared" si="20"/>
        <v>0</v>
      </c>
      <c r="R156" s="221">
        <v>0</v>
      </c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</row>
    <row r="157" spans="1:160" ht="15">
      <c r="A157" s="34"/>
      <c r="B157" s="35"/>
      <c r="C157" s="35"/>
      <c r="D157" s="35"/>
      <c r="E157" s="35"/>
      <c r="F157" s="36" t="s">
        <v>112</v>
      </c>
      <c r="G157" s="171" t="s">
        <v>113</v>
      </c>
      <c r="H157" s="188">
        <v>0</v>
      </c>
      <c r="I157" s="188">
        <v>0</v>
      </c>
      <c r="J157" s="239">
        <v>0</v>
      </c>
      <c r="K157" s="303">
        <f>I157+J157</f>
        <v>0</v>
      </c>
      <c r="L157" s="297">
        <f t="shared" si="19"/>
        <v>0</v>
      </c>
      <c r="M157" s="221">
        <v>0</v>
      </c>
      <c r="N157" s="188">
        <v>0</v>
      </c>
      <c r="O157" s="188">
        <v>0</v>
      </c>
      <c r="P157" s="223">
        <f>N157+O157</f>
        <v>0</v>
      </c>
      <c r="Q157" s="189">
        <f t="shared" si="20"/>
        <v>0</v>
      </c>
      <c r="R157" s="221">
        <v>0</v>
      </c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</row>
    <row r="158" spans="1:160" ht="15">
      <c r="A158" s="34"/>
      <c r="B158" s="35"/>
      <c r="C158" s="35"/>
      <c r="D158" s="35"/>
      <c r="E158" s="35"/>
      <c r="F158" s="36" t="s">
        <v>114</v>
      </c>
      <c r="G158" s="171" t="s">
        <v>115</v>
      </c>
      <c r="H158" s="188">
        <v>0</v>
      </c>
      <c r="I158" s="188">
        <v>0</v>
      </c>
      <c r="J158" s="239">
        <v>0</v>
      </c>
      <c r="K158" s="303">
        <f>I158+J158</f>
        <v>0</v>
      </c>
      <c r="L158" s="297">
        <f t="shared" si="19"/>
        <v>0</v>
      </c>
      <c r="M158" s="221">
        <v>0</v>
      </c>
      <c r="N158" s="188">
        <v>0</v>
      </c>
      <c r="O158" s="188">
        <v>0</v>
      </c>
      <c r="P158" s="223">
        <f>N158+O158</f>
        <v>0</v>
      </c>
      <c r="Q158" s="189">
        <f t="shared" si="20"/>
        <v>0</v>
      </c>
      <c r="R158" s="221">
        <v>0</v>
      </c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</row>
    <row r="159" spans="1:160" ht="25.5" customHeight="1" hidden="1">
      <c r="A159" s="34"/>
      <c r="B159" s="35"/>
      <c r="C159" s="35"/>
      <c r="D159" s="35"/>
      <c r="E159" s="35"/>
      <c r="F159" s="36"/>
      <c r="G159" s="171" t="s">
        <v>116</v>
      </c>
      <c r="H159" s="188"/>
      <c r="I159" s="188"/>
      <c r="J159" s="239"/>
      <c r="K159" s="303"/>
      <c r="L159" s="297">
        <f t="shared" si="19"/>
        <v>0</v>
      </c>
      <c r="M159" s="221">
        <v>0</v>
      </c>
      <c r="N159" s="188"/>
      <c r="O159" s="188"/>
      <c r="P159" s="223"/>
      <c r="Q159" s="189">
        <f t="shared" si="20"/>
        <v>0</v>
      </c>
      <c r="R159" s="221">
        <v>0</v>
      </c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</row>
    <row r="160" spans="1:160" ht="15" hidden="1">
      <c r="A160" s="34"/>
      <c r="B160" s="35"/>
      <c r="C160" s="35"/>
      <c r="D160" s="35"/>
      <c r="E160" s="35"/>
      <c r="F160" s="36"/>
      <c r="G160" s="171" t="s">
        <v>117</v>
      </c>
      <c r="H160" s="188"/>
      <c r="I160" s="188"/>
      <c r="J160" s="239"/>
      <c r="K160" s="303"/>
      <c r="L160" s="297">
        <f t="shared" si="19"/>
        <v>0</v>
      </c>
      <c r="M160" s="221">
        <v>0</v>
      </c>
      <c r="N160" s="188"/>
      <c r="O160" s="188"/>
      <c r="P160" s="223"/>
      <c r="Q160" s="189">
        <f t="shared" si="20"/>
        <v>0</v>
      </c>
      <c r="R160" s="221">
        <v>0</v>
      </c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</row>
    <row r="161" spans="1:160" ht="25.5">
      <c r="A161" s="34"/>
      <c r="B161" s="35"/>
      <c r="C161" s="35"/>
      <c r="D161" s="35"/>
      <c r="E161" s="35"/>
      <c r="F161" s="36">
        <v>12</v>
      </c>
      <c r="G161" s="171" t="s">
        <v>118</v>
      </c>
      <c r="H161" s="188">
        <v>0</v>
      </c>
      <c r="I161" s="188">
        <v>0</v>
      </c>
      <c r="J161" s="239">
        <v>0</v>
      </c>
      <c r="K161" s="303">
        <f>I161+J161</f>
        <v>0</v>
      </c>
      <c r="L161" s="297">
        <f t="shared" si="19"/>
        <v>0</v>
      </c>
      <c r="M161" s="221">
        <v>0</v>
      </c>
      <c r="N161" s="188">
        <v>0</v>
      </c>
      <c r="O161" s="188">
        <v>0</v>
      </c>
      <c r="P161" s="223">
        <f>N161+O161</f>
        <v>0</v>
      </c>
      <c r="Q161" s="189">
        <f t="shared" si="20"/>
        <v>0</v>
      </c>
      <c r="R161" s="221">
        <v>0</v>
      </c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</row>
    <row r="162" spans="1:160" ht="15">
      <c r="A162" s="34"/>
      <c r="B162" s="35"/>
      <c r="C162" s="35"/>
      <c r="D162" s="35"/>
      <c r="E162" s="35"/>
      <c r="F162" s="36">
        <v>13</v>
      </c>
      <c r="G162" s="171" t="s">
        <v>119</v>
      </c>
      <c r="H162" s="188">
        <v>0</v>
      </c>
      <c r="I162" s="188">
        <v>0</v>
      </c>
      <c r="J162" s="239">
        <v>0</v>
      </c>
      <c r="K162" s="303">
        <f>I162+J162</f>
        <v>0</v>
      </c>
      <c r="L162" s="297">
        <f t="shared" si="19"/>
        <v>0</v>
      </c>
      <c r="M162" s="221">
        <v>0</v>
      </c>
      <c r="N162" s="188">
        <v>0</v>
      </c>
      <c r="O162" s="188">
        <v>0</v>
      </c>
      <c r="P162" s="223">
        <f>N162+O162</f>
        <v>0</v>
      </c>
      <c r="Q162" s="189">
        <f t="shared" si="20"/>
        <v>0</v>
      </c>
      <c r="R162" s="221">
        <v>0</v>
      </c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</row>
    <row r="163" spans="1:160" ht="15" hidden="1">
      <c r="A163" s="34"/>
      <c r="B163" s="35"/>
      <c r="C163" s="35"/>
      <c r="D163" s="35"/>
      <c r="E163" s="35"/>
      <c r="F163" s="36"/>
      <c r="G163" s="171" t="s">
        <v>120</v>
      </c>
      <c r="H163" s="188"/>
      <c r="I163" s="188"/>
      <c r="J163" s="239"/>
      <c r="K163" s="303"/>
      <c r="L163" s="297">
        <f t="shared" si="19"/>
        <v>0</v>
      </c>
      <c r="M163" s="221">
        <v>0</v>
      </c>
      <c r="N163" s="188"/>
      <c r="O163" s="188"/>
      <c r="P163" s="223"/>
      <c r="Q163" s="189">
        <f t="shared" si="20"/>
        <v>0</v>
      </c>
      <c r="R163" s="221">
        <v>0</v>
      </c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</row>
    <row r="164" spans="1:160" ht="25.5" hidden="1">
      <c r="A164" s="34"/>
      <c r="B164" s="35"/>
      <c r="C164" s="35"/>
      <c r="D164" s="35"/>
      <c r="E164" s="35"/>
      <c r="F164" s="36"/>
      <c r="G164" s="171" t="s">
        <v>121</v>
      </c>
      <c r="H164" s="188"/>
      <c r="I164" s="188"/>
      <c r="J164" s="239"/>
      <c r="K164" s="303"/>
      <c r="L164" s="297">
        <f t="shared" si="19"/>
        <v>0</v>
      </c>
      <c r="M164" s="221">
        <v>0</v>
      </c>
      <c r="N164" s="188"/>
      <c r="O164" s="188"/>
      <c r="P164" s="223"/>
      <c r="Q164" s="189">
        <f t="shared" si="20"/>
        <v>0</v>
      </c>
      <c r="R164" s="221">
        <v>0</v>
      </c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</row>
    <row r="165" spans="1:160" ht="15" hidden="1">
      <c r="A165" s="34"/>
      <c r="B165" s="35"/>
      <c r="C165" s="35"/>
      <c r="D165" s="35"/>
      <c r="E165" s="35"/>
      <c r="F165" s="36"/>
      <c r="G165" s="171" t="s">
        <v>122</v>
      </c>
      <c r="H165" s="188"/>
      <c r="I165" s="188"/>
      <c r="J165" s="239"/>
      <c r="K165" s="303"/>
      <c r="L165" s="297">
        <f t="shared" si="19"/>
        <v>0</v>
      </c>
      <c r="M165" s="221">
        <v>0</v>
      </c>
      <c r="N165" s="188"/>
      <c r="O165" s="188"/>
      <c r="P165" s="223"/>
      <c r="Q165" s="189">
        <f t="shared" si="20"/>
        <v>0</v>
      </c>
      <c r="R165" s="221">
        <v>0</v>
      </c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</row>
    <row r="166" spans="1:160" ht="15">
      <c r="A166" s="34"/>
      <c r="B166" s="35"/>
      <c r="C166" s="35"/>
      <c r="D166" s="35"/>
      <c r="E166" s="35"/>
      <c r="F166" s="36" t="s">
        <v>75</v>
      </c>
      <c r="G166" s="171" t="s">
        <v>123</v>
      </c>
      <c r="H166" s="188">
        <v>0</v>
      </c>
      <c r="I166" s="188">
        <v>0</v>
      </c>
      <c r="J166" s="239">
        <v>0</v>
      </c>
      <c r="K166" s="303">
        <f>I166+J166</f>
        <v>0</v>
      </c>
      <c r="L166" s="297">
        <f t="shared" si="19"/>
        <v>0</v>
      </c>
      <c r="M166" s="221">
        <v>0</v>
      </c>
      <c r="N166" s="188">
        <v>0</v>
      </c>
      <c r="O166" s="188">
        <v>0</v>
      </c>
      <c r="P166" s="223">
        <f>N166+O166</f>
        <v>0</v>
      </c>
      <c r="Q166" s="189">
        <f t="shared" si="20"/>
        <v>0</v>
      </c>
      <c r="R166" s="221">
        <v>0</v>
      </c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</row>
    <row r="167" spans="1:160" ht="15">
      <c r="A167" s="25"/>
      <c r="B167" s="26"/>
      <c r="C167" s="26"/>
      <c r="D167" s="26"/>
      <c r="E167" s="26" t="s">
        <v>39</v>
      </c>
      <c r="F167" s="27"/>
      <c r="G167" s="163" t="s">
        <v>124</v>
      </c>
      <c r="H167" s="194">
        <f>H168+H169+H170+H171+H172+H173</f>
        <v>0</v>
      </c>
      <c r="I167" s="194">
        <v>0</v>
      </c>
      <c r="J167" s="194">
        <f>J168+J169+J170+J171+J172+J173</f>
        <v>0</v>
      </c>
      <c r="K167" s="310">
        <f>K168+K169+K170+K171+K172+K173</f>
        <v>0</v>
      </c>
      <c r="L167" s="297">
        <f t="shared" si="19"/>
        <v>0</v>
      </c>
      <c r="M167" s="221">
        <v>0</v>
      </c>
      <c r="N167" s="194">
        <v>0</v>
      </c>
      <c r="O167" s="194">
        <f>O168+O169+O170+O171+O172+O173</f>
        <v>0</v>
      </c>
      <c r="P167" s="230">
        <f>P168+P169+P170+P171+P172+P173</f>
        <v>0</v>
      </c>
      <c r="Q167" s="189">
        <f t="shared" si="20"/>
        <v>0</v>
      </c>
      <c r="R167" s="221">
        <v>0</v>
      </c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</row>
    <row r="168" spans="1:160" ht="25.5">
      <c r="A168" s="34"/>
      <c r="B168" s="35"/>
      <c r="C168" s="35"/>
      <c r="D168" s="35"/>
      <c r="E168" s="35"/>
      <c r="F168" s="36" t="s">
        <v>24</v>
      </c>
      <c r="G168" s="171" t="s">
        <v>125</v>
      </c>
      <c r="H168" s="188">
        <v>0</v>
      </c>
      <c r="I168" s="188">
        <v>0</v>
      </c>
      <c r="J168" s="239">
        <v>0</v>
      </c>
      <c r="K168" s="303">
        <f aca="true" t="shared" si="21" ref="K168:K173">I168+J168</f>
        <v>0</v>
      </c>
      <c r="L168" s="297">
        <f t="shared" si="19"/>
        <v>0</v>
      </c>
      <c r="M168" s="221">
        <v>0</v>
      </c>
      <c r="N168" s="188">
        <v>0</v>
      </c>
      <c r="O168" s="188">
        <v>0</v>
      </c>
      <c r="P168" s="223">
        <f aca="true" t="shared" si="22" ref="P168:P173">N168+O168</f>
        <v>0</v>
      </c>
      <c r="Q168" s="189">
        <f t="shared" si="20"/>
        <v>0</v>
      </c>
      <c r="R168" s="221">
        <v>0</v>
      </c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</row>
    <row r="169" spans="1:160" ht="25.5">
      <c r="A169" s="34"/>
      <c r="B169" s="35"/>
      <c r="C169" s="35"/>
      <c r="D169" s="35"/>
      <c r="E169" s="35"/>
      <c r="F169" s="36" t="s">
        <v>22</v>
      </c>
      <c r="G169" s="171" t="s">
        <v>126</v>
      </c>
      <c r="H169" s="188">
        <v>0</v>
      </c>
      <c r="I169" s="188">
        <v>0</v>
      </c>
      <c r="J169" s="239">
        <v>0</v>
      </c>
      <c r="K169" s="303">
        <f t="shared" si="21"/>
        <v>0</v>
      </c>
      <c r="L169" s="297">
        <f t="shared" si="19"/>
        <v>0</v>
      </c>
      <c r="M169" s="221">
        <v>0</v>
      </c>
      <c r="N169" s="188">
        <v>0</v>
      </c>
      <c r="O169" s="188">
        <v>0</v>
      </c>
      <c r="P169" s="223">
        <f t="shared" si="22"/>
        <v>0</v>
      </c>
      <c r="Q169" s="189">
        <f t="shared" si="20"/>
        <v>0</v>
      </c>
      <c r="R169" s="221">
        <v>0</v>
      </c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</row>
    <row r="170" spans="1:160" ht="25.5">
      <c r="A170" s="34"/>
      <c r="B170" s="35"/>
      <c r="C170" s="35"/>
      <c r="D170" s="35"/>
      <c r="E170" s="35"/>
      <c r="F170" s="36" t="s">
        <v>39</v>
      </c>
      <c r="G170" s="171" t="s">
        <v>127</v>
      </c>
      <c r="H170" s="188">
        <v>0</v>
      </c>
      <c r="I170" s="188">
        <v>0</v>
      </c>
      <c r="J170" s="239">
        <v>0</v>
      </c>
      <c r="K170" s="303">
        <f t="shared" si="21"/>
        <v>0</v>
      </c>
      <c r="L170" s="297">
        <f t="shared" si="19"/>
        <v>0</v>
      </c>
      <c r="M170" s="221">
        <v>0</v>
      </c>
      <c r="N170" s="188">
        <v>0</v>
      </c>
      <c r="O170" s="188">
        <v>0</v>
      </c>
      <c r="P170" s="223">
        <f t="shared" si="22"/>
        <v>0</v>
      </c>
      <c r="Q170" s="189">
        <f t="shared" si="20"/>
        <v>0</v>
      </c>
      <c r="R170" s="221">
        <v>0</v>
      </c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</row>
    <row r="171" spans="1:160" ht="30" customHeight="1">
      <c r="A171" s="34"/>
      <c r="B171" s="35"/>
      <c r="C171" s="35"/>
      <c r="D171" s="35"/>
      <c r="E171" s="35"/>
      <c r="F171" s="36" t="s">
        <v>14</v>
      </c>
      <c r="G171" s="171" t="s">
        <v>128</v>
      </c>
      <c r="H171" s="188">
        <v>0</v>
      </c>
      <c r="I171" s="188">
        <v>0</v>
      </c>
      <c r="J171" s="239">
        <v>0</v>
      </c>
      <c r="K171" s="303">
        <f t="shared" si="21"/>
        <v>0</v>
      </c>
      <c r="L171" s="297">
        <f t="shared" si="19"/>
        <v>0</v>
      </c>
      <c r="M171" s="221">
        <v>0</v>
      </c>
      <c r="N171" s="188">
        <v>0</v>
      </c>
      <c r="O171" s="188">
        <v>0</v>
      </c>
      <c r="P171" s="223">
        <f t="shared" si="22"/>
        <v>0</v>
      </c>
      <c r="Q171" s="189">
        <f t="shared" si="20"/>
        <v>0</v>
      </c>
      <c r="R171" s="221">
        <v>0</v>
      </c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</row>
    <row r="172" spans="1:160" ht="30" customHeight="1">
      <c r="A172" s="34"/>
      <c r="B172" s="35"/>
      <c r="C172" s="35"/>
      <c r="D172" s="35"/>
      <c r="E172" s="35"/>
      <c r="F172" s="36" t="s">
        <v>26</v>
      </c>
      <c r="G172" s="171" t="s">
        <v>129</v>
      </c>
      <c r="H172" s="188">
        <v>0</v>
      </c>
      <c r="I172" s="188">
        <v>0</v>
      </c>
      <c r="J172" s="239">
        <v>0</v>
      </c>
      <c r="K172" s="303">
        <f t="shared" si="21"/>
        <v>0</v>
      </c>
      <c r="L172" s="297">
        <f t="shared" si="19"/>
        <v>0</v>
      </c>
      <c r="M172" s="221">
        <v>0</v>
      </c>
      <c r="N172" s="188">
        <v>0</v>
      </c>
      <c r="O172" s="188">
        <v>0</v>
      </c>
      <c r="P172" s="223">
        <f t="shared" si="22"/>
        <v>0</v>
      </c>
      <c r="Q172" s="189">
        <f t="shared" si="20"/>
        <v>0</v>
      </c>
      <c r="R172" s="221">
        <v>0</v>
      </c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</row>
    <row r="173" spans="1:160" ht="30" customHeight="1">
      <c r="A173" s="34"/>
      <c r="B173" s="35"/>
      <c r="C173" s="35"/>
      <c r="D173" s="35"/>
      <c r="E173" s="35"/>
      <c r="F173" s="36" t="s">
        <v>130</v>
      </c>
      <c r="G173" s="171" t="s">
        <v>131</v>
      </c>
      <c r="H173" s="188">
        <v>0</v>
      </c>
      <c r="I173" s="188">
        <v>0</v>
      </c>
      <c r="J173" s="239">
        <v>0</v>
      </c>
      <c r="K173" s="303">
        <f t="shared" si="21"/>
        <v>0</v>
      </c>
      <c r="L173" s="297">
        <f t="shared" si="19"/>
        <v>0</v>
      </c>
      <c r="M173" s="221">
        <v>0</v>
      </c>
      <c r="N173" s="188">
        <v>0</v>
      </c>
      <c r="O173" s="188">
        <v>0</v>
      </c>
      <c r="P173" s="223">
        <f t="shared" si="22"/>
        <v>0</v>
      </c>
      <c r="Q173" s="189">
        <f t="shared" si="20"/>
        <v>0</v>
      </c>
      <c r="R173" s="221">
        <v>0</v>
      </c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</row>
    <row r="174" spans="1:160" ht="15">
      <c r="A174" s="25"/>
      <c r="B174" s="26"/>
      <c r="C174" s="26"/>
      <c r="D174" s="26" t="s">
        <v>73</v>
      </c>
      <c r="E174" s="26"/>
      <c r="F174" s="27"/>
      <c r="G174" s="170" t="s">
        <v>74</v>
      </c>
      <c r="H174" s="194">
        <f>H175+H186+H187+H191+H194+H195+H196+H197+H199</f>
        <v>304000</v>
      </c>
      <c r="I174" s="194">
        <f>I175+I186+I187+I191+I194+I195+I196+I197+I199</f>
        <v>254039</v>
      </c>
      <c r="J174" s="194">
        <f>J175+J186+J187+J191+J194+J195+J196+J197+J199</f>
        <v>22354</v>
      </c>
      <c r="K174" s="310">
        <f>K175+K186+K187+K191+K194+K195+K196+K197+K199</f>
        <v>276393</v>
      </c>
      <c r="L174" s="297">
        <f t="shared" si="19"/>
        <v>27607</v>
      </c>
      <c r="M174" s="221">
        <f>K174/H174*100</f>
        <v>90.91875</v>
      </c>
      <c r="N174" s="194">
        <f>N175+N186+N187+N191+N194+N195+N196+N197+N199</f>
        <v>41328</v>
      </c>
      <c r="O174" s="194">
        <f>O175+O186+O187+O191+O194+O195+O196+O197+O199</f>
        <v>22595</v>
      </c>
      <c r="P174" s="230">
        <f>P175+P186+P187+P191+P194+P195+P196+P197+P199</f>
        <v>63923</v>
      </c>
      <c r="Q174" s="189">
        <f t="shared" si="20"/>
        <v>-63832.08125</v>
      </c>
      <c r="R174" s="221">
        <f>P174/M174*100</f>
        <v>70307.82979308447</v>
      </c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</row>
    <row r="175" spans="1:160" ht="15">
      <c r="A175" s="25"/>
      <c r="B175" s="26"/>
      <c r="C175" s="26"/>
      <c r="D175" s="26"/>
      <c r="E175" s="26" t="s">
        <v>24</v>
      </c>
      <c r="F175" s="27"/>
      <c r="G175" s="163" t="s">
        <v>132</v>
      </c>
      <c r="H175" s="194">
        <f>SUM(H176:H185)</f>
        <v>247000</v>
      </c>
      <c r="I175" s="194">
        <f>SUM(I176:I185)</f>
        <v>206573</v>
      </c>
      <c r="J175" s="194">
        <f>SUM(J176:J185)</f>
        <v>22354</v>
      </c>
      <c r="K175" s="310">
        <f>SUM(K176:K185)</f>
        <v>228927</v>
      </c>
      <c r="L175" s="297">
        <f t="shared" si="19"/>
        <v>18073</v>
      </c>
      <c r="M175" s="221">
        <f>K175/H175*100</f>
        <v>92.682995951417</v>
      </c>
      <c r="N175" s="194">
        <f>SUM(N176:N185)</f>
        <v>41328</v>
      </c>
      <c r="O175" s="194">
        <f>SUM(O176:O185)</f>
        <v>21214</v>
      </c>
      <c r="P175" s="230">
        <f>SUM(P176:P185)</f>
        <v>62542</v>
      </c>
      <c r="Q175" s="189">
        <f t="shared" si="20"/>
        <v>-62449.317004048586</v>
      </c>
      <c r="R175" s="221">
        <f>P175/M175*100</f>
        <v>67479.4759901628</v>
      </c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</row>
    <row r="176" spans="1:160" ht="15">
      <c r="A176" s="34"/>
      <c r="B176" s="35"/>
      <c r="C176" s="35"/>
      <c r="D176" s="35"/>
      <c r="E176" s="35"/>
      <c r="F176" s="36" t="s">
        <v>24</v>
      </c>
      <c r="G176" s="171" t="s">
        <v>133</v>
      </c>
      <c r="H176" s="188">
        <v>2000</v>
      </c>
      <c r="I176" s="188">
        <v>999</v>
      </c>
      <c r="J176" s="239">
        <v>1000</v>
      </c>
      <c r="K176" s="303">
        <f aca="true" t="shared" si="23" ref="K176:K181">I176+J176</f>
        <v>1999</v>
      </c>
      <c r="L176" s="297">
        <f t="shared" si="19"/>
        <v>1</v>
      </c>
      <c r="M176" s="221">
        <v>0</v>
      </c>
      <c r="N176" s="188">
        <v>0</v>
      </c>
      <c r="O176" s="188">
        <v>0</v>
      </c>
      <c r="P176" s="223">
        <f aca="true" t="shared" si="24" ref="P176:P181">N176+O176</f>
        <v>0</v>
      </c>
      <c r="Q176" s="189">
        <f t="shared" si="20"/>
        <v>0</v>
      </c>
      <c r="R176" s="221">
        <v>0</v>
      </c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</row>
    <row r="177" spans="1:160" ht="15">
      <c r="A177" s="34"/>
      <c r="B177" s="35"/>
      <c r="C177" s="35"/>
      <c r="D177" s="35"/>
      <c r="E177" s="35"/>
      <c r="F177" s="36" t="s">
        <v>22</v>
      </c>
      <c r="G177" s="171" t="s">
        <v>134</v>
      </c>
      <c r="H177" s="188">
        <v>2000</v>
      </c>
      <c r="I177" s="188">
        <v>999</v>
      </c>
      <c r="J177" s="239">
        <v>999</v>
      </c>
      <c r="K177" s="303">
        <f t="shared" si="23"/>
        <v>1998</v>
      </c>
      <c r="L177" s="297">
        <f t="shared" si="19"/>
        <v>2</v>
      </c>
      <c r="M177" s="221">
        <v>0</v>
      </c>
      <c r="N177" s="188">
        <v>0</v>
      </c>
      <c r="O177" s="188">
        <v>0</v>
      </c>
      <c r="P177" s="223">
        <f t="shared" si="24"/>
        <v>0</v>
      </c>
      <c r="Q177" s="189">
        <f t="shared" si="20"/>
        <v>0</v>
      </c>
      <c r="R177" s="221">
        <v>0</v>
      </c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</row>
    <row r="178" spans="1:160" ht="25.5">
      <c r="A178" s="34"/>
      <c r="B178" s="35"/>
      <c r="C178" s="35"/>
      <c r="D178" s="35"/>
      <c r="E178" s="35"/>
      <c r="F178" s="36" t="s">
        <v>39</v>
      </c>
      <c r="G178" s="171" t="s">
        <v>135</v>
      </c>
      <c r="H178" s="188">
        <f>12000+10000+5000</f>
        <v>27000</v>
      </c>
      <c r="I178" s="188">
        <v>19421</v>
      </c>
      <c r="J178" s="239">
        <v>0</v>
      </c>
      <c r="K178" s="303">
        <f t="shared" si="23"/>
        <v>19421</v>
      </c>
      <c r="L178" s="297">
        <f t="shared" si="19"/>
        <v>7579</v>
      </c>
      <c r="M178" s="221">
        <f>K178/H178*100</f>
        <v>71.92962962962963</v>
      </c>
      <c r="N178" s="188">
        <v>7862</v>
      </c>
      <c r="O178" s="188">
        <v>4138</v>
      </c>
      <c r="P178" s="223">
        <f t="shared" si="24"/>
        <v>12000</v>
      </c>
      <c r="Q178" s="189">
        <f t="shared" si="20"/>
        <v>-11928.070370370371</v>
      </c>
      <c r="R178" s="221">
        <f>P178/M178*100</f>
        <v>16682.972040574634</v>
      </c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</row>
    <row r="179" spans="1:160" ht="15">
      <c r="A179" s="34"/>
      <c r="B179" s="35"/>
      <c r="C179" s="35"/>
      <c r="D179" s="35"/>
      <c r="E179" s="35"/>
      <c r="F179" s="36" t="s">
        <v>14</v>
      </c>
      <c r="G179" s="171" t="s">
        <v>136</v>
      </c>
      <c r="H179" s="188">
        <v>3200</v>
      </c>
      <c r="I179" s="188">
        <v>2286</v>
      </c>
      <c r="J179" s="239">
        <v>119</v>
      </c>
      <c r="K179" s="303">
        <f t="shared" si="23"/>
        <v>2405</v>
      </c>
      <c r="L179" s="297">
        <f t="shared" si="19"/>
        <v>795</v>
      </c>
      <c r="M179" s="221">
        <f>K179/H179*100</f>
        <v>75.15625</v>
      </c>
      <c r="N179" s="188">
        <v>502</v>
      </c>
      <c r="O179" s="188">
        <v>254</v>
      </c>
      <c r="P179" s="223">
        <f t="shared" si="24"/>
        <v>756</v>
      </c>
      <c r="Q179" s="189">
        <f t="shared" si="20"/>
        <v>-680.84375</v>
      </c>
      <c r="R179" s="221">
        <f>P179/M179*100</f>
        <v>1005.9043659043659</v>
      </c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</row>
    <row r="180" spans="1:160" ht="15">
      <c r="A180" s="34"/>
      <c r="B180" s="35"/>
      <c r="C180" s="35"/>
      <c r="D180" s="35"/>
      <c r="E180" s="35"/>
      <c r="F180" s="36" t="s">
        <v>139</v>
      </c>
      <c r="G180" s="171" t="s">
        <v>173</v>
      </c>
      <c r="H180" s="188">
        <f>1000</f>
        <v>1000</v>
      </c>
      <c r="I180" s="188">
        <v>1000</v>
      </c>
      <c r="J180" s="239"/>
      <c r="K180" s="303">
        <f t="shared" si="23"/>
        <v>1000</v>
      </c>
      <c r="L180" s="297">
        <f t="shared" si="19"/>
        <v>0</v>
      </c>
      <c r="M180" s="221">
        <v>0</v>
      </c>
      <c r="N180" s="188">
        <v>0</v>
      </c>
      <c r="O180" s="188">
        <v>0</v>
      </c>
      <c r="P180" s="223">
        <f t="shared" si="24"/>
        <v>0</v>
      </c>
      <c r="Q180" s="189">
        <f t="shared" si="20"/>
        <v>0</v>
      </c>
      <c r="R180" s="221">
        <v>0</v>
      </c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</row>
    <row r="181" spans="1:160" ht="15">
      <c r="A181" s="34"/>
      <c r="B181" s="35"/>
      <c r="C181" s="35"/>
      <c r="D181" s="35"/>
      <c r="E181" s="35"/>
      <c r="F181" s="36" t="s">
        <v>26</v>
      </c>
      <c r="G181" s="171" t="s">
        <v>174</v>
      </c>
      <c r="H181" s="188">
        <v>0</v>
      </c>
      <c r="I181" s="188">
        <v>0</v>
      </c>
      <c r="J181" s="239">
        <v>0</v>
      </c>
      <c r="K181" s="303">
        <f t="shared" si="23"/>
        <v>0</v>
      </c>
      <c r="L181" s="297">
        <f t="shared" si="19"/>
        <v>0</v>
      </c>
      <c r="M181" s="221">
        <v>0</v>
      </c>
      <c r="N181" s="188">
        <v>0</v>
      </c>
      <c r="O181" s="188">
        <v>0</v>
      </c>
      <c r="P181" s="223">
        <f t="shared" si="24"/>
        <v>0</v>
      </c>
      <c r="Q181" s="189">
        <f t="shared" si="20"/>
        <v>0</v>
      </c>
      <c r="R181" s="221">
        <v>0</v>
      </c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</row>
    <row r="182" spans="1:160" ht="15" hidden="1">
      <c r="A182" s="34"/>
      <c r="B182" s="35"/>
      <c r="C182" s="35"/>
      <c r="D182" s="35"/>
      <c r="E182" s="35"/>
      <c r="F182" s="36"/>
      <c r="G182" s="171" t="s">
        <v>175</v>
      </c>
      <c r="H182" s="188"/>
      <c r="I182" s="188"/>
      <c r="J182" s="239"/>
      <c r="K182" s="303"/>
      <c r="L182" s="297">
        <f t="shared" si="19"/>
        <v>0</v>
      </c>
      <c r="M182" s="221" t="e">
        <f aca="true" t="shared" si="25" ref="M182:M190">K182/H182*100</f>
        <v>#DIV/0!</v>
      </c>
      <c r="N182" s="188"/>
      <c r="O182" s="188"/>
      <c r="P182" s="223"/>
      <c r="Q182" s="189" t="e">
        <f t="shared" si="20"/>
        <v>#DIV/0!</v>
      </c>
      <c r="R182" s="221" t="e">
        <f aca="true" t="shared" si="26" ref="R182:R190">P182/M182*100</f>
        <v>#DIV/0!</v>
      </c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</row>
    <row r="183" spans="1:160" ht="26.25" customHeight="1">
      <c r="A183" s="34"/>
      <c r="B183" s="35"/>
      <c r="C183" s="35"/>
      <c r="D183" s="35"/>
      <c r="E183" s="35"/>
      <c r="F183" s="36" t="s">
        <v>112</v>
      </c>
      <c r="G183" s="171" t="s">
        <v>176</v>
      </c>
      <c r="H183" s="188">
        <f>1300+1000+1000</f>
        <v>3300</v>
      </c>
      <c r="I183" s="188">
        <v>2360</v>
      </c>
      <c r="J183" s="239">
        <v>322</v>
      </c>
      <c r="K183" s="303">
        <f>I183+J183</f>
        <v>2682</v>
      </c>
      <c r="L183" s="297">
        <f t="shared" si="19"/>
        <v>618</v>
      </c>
      <c r="M183" s="221">
        <f t="shared" si="25"/>
        <v>81.27272727272728</v>
      </c>
      <c r="N183" s="188">
        <v>726</v>
      </c>
      <c r="O183" s="188">
        <v>365</v>
      </c>
      <c r="P183" s="223">
        <f>N183+O183</f>
        <v>1091</v>
      </c>
      <c r="Q183" s="189">
        <f t="shared" si="20"/>
        <v>-1009.7272727272727</v>
      </c>
      <c r="R183" s="221">
        <f t="shared" si="26"/>
        <v>1342.393736017897</v>
      </c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</row>
    <row r="184" spans="1:160" ht="25.5">
      <c r="A184" s="34"/>
      <c r="B184" s="35"/>
      <c r="C184" s="35"/>
      <c r="D184" s="35"/>
      <c r="E184" s="35"/>
      <c r="F184" s="36" t="s">
        <v>114</v>
      </c>
      <c r="G184" s="171" t="s">
        <v>137</v>
      </c>
      <c r="H184" s="188">
        <v>137500</v>
      </c>
      <c r="I184" s="188">
        <v>120216</v>
      </c>
      <c r="J184" s="239">
        <v>9798</v>
      </c>
      <c r="K184" s="303">
        <f>I184+J184</f>
        <v>130014</v>
      </c>
      <c r="L184" s="297">
        <f t="shared" si="19"/>
        <v>7486</v>
      </c>
      <c r="M184" s="221">
        <f t="shared" si="25"/>
        <v>94.55563636363637</v>
      </c>
      <c r="N184" s="188">
        <v>19015</v>
      </c>
      <c r="O184" s="188">
        <v>9293</v>
      </c>
      <c r="P184" s="223">
        <f>N184+O184</f>
        <v>28308</v>
      </c>
      <c r="Q184" s="189">
        <f t="shared" si="20"/>
        <v>-28213.444363636365</v>
      </c>
      <c r="R184" s="221">
        <f t="shared" si="26"/>
        <v>29937.929761410312</v>
      </c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</row>
    <row r="185" spans="1:160" ht="25.5">
      <c r="A185" s="34"/>
      <c r="B185" s="35"/>
      <c r="C185" s="35"/>
      <c r="D185" s="35"/>
      <c r="E185" s="35"/>
      <c r="F185" s="36" t="s">
        <v>75</v>
      </c>
      <c r="G185" s="171" t="s">
        <v>138</v>
      </c>
      <c r="H185" s="188">
        <f>21000+27000+23000</f>
        <v>71000</v>
      </c>
      <c r="I185" s="188">
        <v>59292</v>
      </c>
      <c r="J185" s="239">
        <v>10116</v>
      </c>
      <c r="K185" s="303">
        <f>I185+J185</f>
        <v>69408</v>
      </c>
      <c r="L185" s="297">
        <f t="shared" si="19"/>
        <v>1592</v>
      </c>
      <c r="M185" s="221">
        <f t="shared" si="25"/>
        <v>97.75774647887324</v>
      </c>
      <c r="N185" s="188">
        <v>13223</v>
      </c>
      <c r="O185" s="188">
        <v>7164</v>
      </c>
      <c r="P185" s="223">
        <f>N185+O185</f>
        <v>20387</v>
      </c>
      <c r="Q185" s="189">
        <f t="shared" si="20"/>
        <v>-20289.242253521126</v>
      </c>
      <c r="R185" s="221">
        <f t="shared" si="26"/>
        <v>20854.613301060395</v>
      </c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</row>
    <row r="186" spans="1:160" ht="15">
      <c r="A186" s="34"/>
      <c r="B186" s="35"/>
      <c r="C186" s="35"/>
      <c r="D186" s="35"/>
      <c r="E186" s="35" t="s">
        <v>22</v>
      </c>
      <c r="F186" s="36"/>
      <c r="G186" s="171" t="s">
        <v>177</v>
      </c>
      <c r="H186" s="188">
        <f>20000+25000</f>
        <v>45000</v>
      </c>
      <c r="I186" s="188">
        <v>44997</v>
      </c>
      <c r="J186" s="239">
        <v>0</v>
      </c>
      <c r="K186" s="303">
        <f>I186+J186</f>
        <v>44997</v>
      </c>
      <c r="L186" s="297">
        <f t="shared" si="19"/>
        <v>3</v>
      </c>
      <c r="M186" s="221">
        <f t="shared" si="25"/>
        <v>99.99333333333334</v>
      </c>
      <c r="N186" s="188">
        <v>0</v>
      </c>
      <c r="O186" s="188">
        <v>0</v>
      </c>
      <c r="P186" s="223">
        <f>N186+O186</f>
        <v>0</v>
      </c>
      <c r="Q186" s="189">
        <f t="shared" si="20"/>
        <v>99.99333333333334</v>
      </c>
      <c r="R186" s="221">
        <f t="shared" si="26"/>
        <v>0</v>
      </c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</row>
    <row r="187" spans="1:160" ht="25.5">
      <c r="A187" s="25"/>
      <c r="B187" s="26"/>
      <c r="C187" s="26"/>
      <c r="D187" s="26"/>
      <c r="E187" s="26" t="s">
        <v>139</v>
      </c>
      <c r="F187" s="27"/>
      <c r="G187" s="170" t="s">
        <v>140</v>
      </c>
      <c r="H187" s="194">
        <f>SUM(H188:H190)</f>
        <v>5000</v>
      </c>
      <c r="I187" s="194">
        <f>SUM(I188:I190)</f>
        <v>1969</v>
      </c>
      <c r="J187" s="194">
        <f>SUM(J188:J190)</f>
        <v>0</v>
      </c>
      <c r="K187" s="310">
        <f>SUM(K188:K190)</f>
        <v>1969</v>
      </c>
      <c r="L187" s="297">
        <f t="shared" si="19"/>
        <v>3031</v>
      </c>
      <c r="M187" s="221">
        <f t="shared" si="25"/>
        <v>39.379999999999995</v>
      </c>
      <c r="N187" s="194">
        <v>0</v>
      </c>
      <c r="O187" s="194">
        <f>SUM(O188:O190)</f>
        <v>1381</v>
      </c>
      <c r="P187" s="230">
        <f>SUM(P188:P190)</f>
        <v>1381</v>
      </c>
      <c r="Q187" s="189">
        <f t="shared" si="20"/>
        <v>-1341.62</v>
      </c>
      <c r="R187" s="221">
        <f t="shared" si="26"/>
        <v>3506.856272219401</v>
      </c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</row>
    <row r="188" spans="1:160" ht="15" hidden="1">
      <c r="A188" s="34"/>
      <c r="B188" s="35"/>
      <c r="C188" s="35"/>
      <c r="D188" s="35"/>
      <c r="E188" s="35"/>
      <c r="F188" s="36"/>
      <c r="G188" s="171" t="s">
        <v>141</v>
      </c>
      <c r="H188" s="188"/>
      <c r="I188" s="188"/>
      <c r="J188" s="239"/>
      <c r="K188" s="303"/>
      <c r="L188" s="297">
        <f t="shared" si="19"/>
        <v>0</v>
      </c>
      <c r="M188" s="221" t="e">
        <f t="shared" si="25"/>
        <v>#DIV/0!</v>
      </c>
      <c r="N188" s="188"/>
      <c r="O188" s="188"/>
      <c r="P188" s="223"/>
      <c r="Q188" s="189" t="e">
        <f t="shared" si="20"/>
        <v>#DIV/0!</v>
      </c>
      <c r="R188" s="221" t="e">
        <f t="shared" si="26"/>
        <v>#DIV/0!</v>
      </c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</row>
    <row r="189" spans="1:160" ht="15" hidden="1">
      <c r="A189" s="34"/>
      <c r="B189" s="35"/>
      <c r="C189" s="35"/>
      <c r="D189" s="35"/>
      <c r="E189" s="35"/>
      <c r="F189" s="36"/>
      <c r="G189" s="171" t="s">
        <v>142</v>
      </c>
      <c r="H189" s="188"/>
      <c r="I189" s="188"/>
      <c r="J189" s="239"/>
      <c r="K189" s="303"/>
      <c r="L189" s="297">
        <f t="shared" si="19"/>
        <v>0</v>
      </c>
      <c r="M189" s="221" t="e">
        <f t="shared" si="25"/>
        <v>#DIV/0!</v>
      </c>
      <c r="N189" s="188"/>
      <c r="O189" s="188"/>
      <c r="P189" s="223"/>
      <c r="Q189" s="189" t="e">
        <f t="shared" si="20"/>
        <v>#DIV/0!</v>
      </c>
      <c r="R189" s="221" t="e">
        <f t="shared" si="26"/>
        <v>#DIV/0!</v>
      </c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</row>
    <row r="190" spans="1:160" ht="15">
      <c r="A190" s="34"/>
      <c r="B190" s="35"/>
      <c r="C190" s="35"/>
      <c r="D190" s="35"/>
      <c r="E190" s="35"/>
      <c r="F190" s="36" t="s">
        <v>75</v>
      </c>
      <c r="G190" s="171" t="s">
        <v>143</v>
      </c>
      <c r="H190" s="188">
        <f>2000+3000</f>
        <v>5000</v>
      </c>
      <c r="I190" s="188">
        <v>1969</v>
      </c>
      <c r="J190" s="239">
        <v>0</v>
      </c>
      <c r="K190" s="303">
        <f>I190+J190</f>
        <v>1969</v>
      </c>
      <c r="L190" s="297">
        <f t="shared" si="19"/>
        <v>3031</v>
      </c>
      <c r="M190" s="221">
        <f t="shared" si="25"/>
        <v>39.379999999999995</v>
      </c>
      <c r="N190" s="188">
        <v>0</v>
      </c>
      <c r="O190" s="188">
        <v>1381</v>
      </c>
      <c r="P190" s="223">
        <f>N190+O190</f>
        <v>1381</v>
      </c>
      <c r="Q190" s="189">
        <f t="shared" si="20"/>
        <v>-1341.62</v>
      </c>
      <c r="R190" s="221">
        <f t="shared" si="26"/>
        <v>3506.856272219401</v>
      </c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</row>
    <row r="191" spans="1:160" ht="15">
      <c r="A191" s="25"/>
      <c r="B191" s="26"/>
      <c r="C191" s="26"/>
      <c r="D191" s="26"/>
      <c r="E191" s="26" t="s">
        <v>26</v>
      </c>
      <c r="F191" s="27"/>
      <c r="G191" s="170" t="s">
        <v>178</v>
      </c>
      <c r="H191" s="194">
        <f>H192+H193</f>
        <v>0</v>
      </c>
      <c r="I191" s="194">
        <v>0</v>
      </c>
      <c r="J191" s="194">
        <f>J192+J193</f>
        <v>0</v>
      </c>
      <c r="K191" s="310">
        <f>K192+K193</f>
        <v>0</v>
      </c>
      <c r="L191" s="297">
        <f t="shared" si="19"/>
        <v>0</v>
      </c>
      <c r="M191" s="221">
        <v>0</v>
      </c>
      <c r="N191" s="194">
        <v>0</v>
      </c>
      <c r="O191" s="194">
        <f>O192+O193</f>
        <v>0</v>
      </c>
      <c r="P191" s="230">
        <f>P192+P193</f>
        <v>0</v>
      </c>
      <c r="Q191" s="189">
        <f t="shared" si="20"/>
        <v>0</v>
      </c>
      <c r="R191" s="221">
        <v>0</v>
      </c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</row>
    <row r="192" spans="1:160" ht="25.5">
      <c r="A192" s="34"/>
      <c r="B192" s="35"/>
      <c r="C192" s="35"/>
      <c r="D192" s="35"/>
      <c r="E192" s="35"/>
      <c r="F192" s="36" t="s">
        <v>24</v>
      </c>
      <c r="G192" s="171" t="s">
        <v>179</v>
      </c>
      <c r="H192" s="188">
        <v>0</v>
      </c>
      <c r="I192" s="188">
        <v>0</v>
      </c>
      <c r="J192" s="239">
        <v>0</v>
      </c>
      <c r="K192" s="303">
        <f>I192+J192</f>
        <v>0</v>
      </c>
      <c r="L192" s="297">
        <f t="shared" si="19"/>
        <v>0</v>
      </c>
      <c r="M192" s="221">
        <v>0</v>
      </c>
      <c r="N192" s="188">
        <v>0</v>
      </c>
      <c r="O192" s="188">
        <v>0</v>
      </c>
      <c r="P192" s="223">
        <f>N192+O192</f>
        <v>0</v>
      </c>
      <c r="Q192" s="189">
        <f t="shared" si="20"/>
        <v>0</v>
      </c>
      <c r="R192" s="221">
        <v>0</v>
      </c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</row>
    <row r="193" spans="1:160" ht="15" hidden="1">
      <c r="A193" s="34"/>
      <c r="B193" s="35"/>
      <c r="C193" s="35"/>
      <c r="D193" s="35"/>
      <c r="E193" s="35"/>
      <c r="F193" s="36"/>
      <c r="G193" s="171" t="s">
        <v>180</v>
      </c>
      <c r="H193" s="188"/>
      <c r="I193" s="188"/>
      <c r="J193" s="239"/>
      <c r="K193" s="303"/>
      <c r="L193" s="297">
        <f t="shared" si="19"/>
        <v>0</v>
      </c>
      <c r="M193" s="221" t="e">
        <f>K193/H193*100</f>
        <v>#DIV/0!</v>
      </c>
      <c r="N193" s="188"/>
      <c r="O193" s="188"/>
      <c r="P193" s="223"/>
      <c r="Q193" s="189" t="e">
        <f t="shared" si="20"/>
        <v>#DIV/0!</v>
      </c>
      <c r="R193" s="221" t="e">
        <f>P193/M193*100</f>
        <v>#DIV/0!</v>
      </c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</row>
    <row r="194" spans="1:160" ht="25.5">
      <c r="A194" s="34"/>
      <c r="B194" s="35"/>
      <c r="C194" s="35"/>
      <c r="D194" s="35"/>
      <c r="E194" s="35">
        <v>11</v>
      </c>
      <c r="F194" s="36"/>
      <c r="G194" s="171" t="s">
        <v>181</v>
      </c>
      <c r="H194" s="188">
        <v>0</v>
      </c>
      <c r="I194" s="188">
        <v>0</v>
      </c>
      <c r="J194" s="239">
        <v>0</v>
      </c>
      <c r="K194" s="303">
        <f>I194+J194</f>
        <v>0</v>
      </c>
      <c r="L194" s="297">
        <f t="shared" si="19"/>
        <v>0</v>
      </c>
      <c r="M194" s="221">
        <v>0</v>
      </c>
      <c r="N194" s="188">
        <v>0</v>
      </c>
      <c r="O194" s="188">
        <v>0</v>
      </c>
      <c r="P194" s="223">
        <f>N194+O194</f>
        <v>0</v>
      </c>
      <c r="Q194" s="189">
        <f t="shared" si="20"/>
        <v>0</v>
      </c>
      <c r="R194" s="221">
        <v>0</v>
      </c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</row>
    <row r="195" spans="1:160" ht="15">
      <c r="A195" s="34"/>
      <c r="B195" s="35"/>
      <c r="C195" s="35"/>
      <c r="D195" s="35"/>
      <c r="E195" s="35">
        <v>13</v>
      </c>
      <c r="F195" s="36"/>
      <c r="G195" s="171" t="s">
        <v>144</v>
      </c>
      <c r="H195" s="188">
        <v>0</v>
      </c>
      <c r="I195" s="188">
        <v>0</v>
      </c>
      <c r="J195" s="239">
        <v>0</v>
      </c>
      <c r="K195" s="303">
        <f>I195+J195</f>
        <v>0</v>
      </c>
      <c r="L195" s="297">
        <f t="shared" si="19"/>
        <v>0</v>
      </c>
      <c r="M195" s="221">
        <v>0</v>
      </c>
      <c r="N195" s="188">
        <v>0</v>
      </c>
      <c r="O195" s="188">
        <v>0</v>
      </c>
      <c r="P195" s="223">
        <f>N195+O195</f>
        <v>0</v>
      </c>
      <c r="Q195" s="189">
        <f t="shared" si="20"/>
        <v>0</v>
      </c>
      <c r="R195" s="221">
        <v>0</v>
      </c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</row>
    <row r="196" spans="1:160" ht="15">
      <c r="A196" s="34"/>
      <c r="B196" s="35"/>
      <c r="C196" s="35"/>
      <c r="D196" s="35"/>
      <c r="E196" s="35">
        <v>14</v>
      </c>
      <c r="F196" s="36"/>
      <c r="G196" s="171" t="s">
        <v>182</v>
      </c>
      <c r="H196" s="188">
        <v>5000</v>
      </c>
      <c r="I196" s="188">
        <v>0</v>
      </c>
      <c r="J196" s="239">
        <v>0</v>
      </c>
      <c r="K196" s="303">
        <f>I196+J196</f>
        <v>0</v>
      </c>
      <c r="L196" s="297">
        <f t="shared" si="19"/>
        <v>5000</v>
      </c>
      <c r="M196" s="221">
        <f>K196/H196*100</f>
        <v>0</v>
      </c>
      <c r="N196" s="188">
        <v>0</v>
      </c>
      <c r="O196" s="188">
        <v>0</v>
      </c>
      <c r="P196" s="223">
        <f>N196+O196</f>
        <v>0</v>
      </c>
      <c r="Q196" s="189">
        <f t="shared" si="20"/>
        <v>0</v>
      </c>
      <c r="R196" s="221" t="e">
        <f>P196/M196*100</f>
        <v>#DIV/0!</v>
      </c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</row>
    <row r="197" spans="1:160" ht="25.5" hidden="1">
      <c r="A197" s="34"/>
      <c r="B197" s="35"/>
      <c r="C197" s="35"/>
      <c r="D197" s="35"/>
      <c r="E197" s="35"/>
      <c r="F197" s="36"/>
      <c r="G197" s="171" t="s">
        <v>183</v>
      </c>
      <c r="H197" s="188"/>
      <c r="I197" s="188"/>
      <c r="J197" s="239"/>
      <c r="K197" s="303"/>
      <c r="L197" s="297">
        <f t="shared" si="19"/>
        <v>0</v>
      </c>
      <c r="M197" s="221" t="e">
        <f>K197/H197*100</f>
        <v>#DIV/0!</v>
      </c>
      <c r="N197" s="188"/>
      <c r="O197" s="188"/>
      <c r="P197" s="223"/>
      <c r="Q197" s="189" t="e">
        <f t="shared" si="20"/>
        <v>#DIV/0!</v>
      </c>
      <c r="R197" s="221" t="e">
        <f>P197/M197*100</f>
        <v>#DIV/0!</v>
      </c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</row>
    <row r="198" spans="1:160" ht="25.5" hidden="1">
      <c r="A198" s="34"/>
      <c r="B198" s="35"/>
      <c r="C198" s="35"/>
      <c r="D198" s="35"/>
      <c r="E198" s="35"/>
      <c r="F198" s="36"/>
      <c r="G198" s="171" t="s">
        <v>184</v>
      </c>
      <c r="H198" s="188"/>
      <c r="I198" s="188"/>
      <c r="J198" s="239"/>
      <c r="K198" s="303"/>
      <c r="L198" s="297">
        <f t="shared" si="19"/>
        <v>0</v>
      </c>
      <c r="M198" s="221" t="e">
        <f>K198/H198*100</f>
        <v>#DIV/0!</v>
      </c>
      <c r="N198" s="188"/>
      <c r="O198" s="188"/>
      <c r="P198" s="223"/>
      <c r="Q198" s="189" t="e">
        <f t="shared" si="20"/>
        <v>#DIV/0!</v>
      </c>
      <c r="R198" s="221" t="e">
        <f>P198/M198*100</f>
        <v>#DIV/0!</v>
      </c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</row>
    <row r="199" spans="1:160" ht="15">
      <c r="A199" s="25"/>
      <c r="B199" s="26"/>
      <c r="C199" s="26"/>
      <c r="D199" s="26"/>
      <c r="E199" s="26" t="s">
        <v>75</v>
      </c>
      <c r="F199" s="27"/>
      <c r="G199" s="170" t="s">
        <v>145</v>
      </c>
      <c r="H199" s="194">
        <f>H200+H201+H202+H203</f>
        <v>2000</v>
      </c>
      <c r="I199" s="194">
        <f>I201+I203</f>
        <v>500</v>
      </c>
      <c r="J199" s="194">
        <f>J200+J201+J202+J203</f>
        <v>0</v>
      </c>
      <c r="K199" s="310">
        <f>K200+K201+K202+K203</f>
        <v>500</v>
      </c>
      <c r="L199" s="297">
        <f t="shared" si="19"/>
        <v>1500</v>
      </c>
      <c r="M199" s="221">
        <v>0</v>
      </c>
      <c r="N199" s="194">
        <v>0</v>
      </c>
      <c r="O199" s="194">
        <f>O200+O201+O202+O203</f>
        <v>0</v>
      </c>
      <c r="P199" s="230">
        <f>P200+P201+P202+P203</f>
        <v>0</v>
      </c>
      <c r="Q199" s="189">
        <f t="shared" si="20"/>
        <v>0</v>
      </c>
      <c r="R199" s="221">
        <v>0</v>
      </c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</row>
    <row r="200" spans="1:160" ht="15" hidden="1">
      <c r="A200" s="34"/>
      <c r="B200" s="35"/>
      <c r="C200" s="35"/>
      <c r="D200" s="35"/>
      <c r="E200" s="35"/>
      <c r="F200" s="36"/>
      <c r="G200" s="171" t="s">
        <v>146</v>
      </c>
      <c r="H200" s="188"/>
      <c r="I200" s="188"/>
      <c r="J200" s="239"/>
      <c r="K200" s="303"/>
      <c r="L200" s="297">
        <f t="shared" si="19"/>
        <v>0</v>
      </c>
      <c r="M200" s="221" t="e">
        <f>K200/H200*100</f>
        <v>#DIV/0!</v>
      </c>
      <c r="N200" s="188"/>
      <c r="O200" s="188"/>
      <c r="P200" s="223"/>
      <c r="Q200" s="189" t="e">
        <f t="shared" si="20"/>
        <v>#DIV/0!</v>
      </c>
      <c r="R200" s="221" t="e">
        <f>P200/M200*100</f>
        <v>#DIV/0!</v>
      </c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</row>
    <row r="201" spans="1:160" ht="15">
      <c r="A201" s="34"/>
      <c r="B201" s="35"/>
      <c r="C201" s="35"/>
      <c r="D201" s="35"/>
      <c r="E201" s="35"/>
      <c r="F201" s="36" t="s">
        <v>14</v>
      </c>
      <c r="G201" s="171" t="s">
        <v>147</v>
      </c>
      <c r="H201" s="188">
        <v>0</v>
      </c>
      <c r="I201" s="188">
        <v>0</v>
      </c>
      <c r="J201" s="239">
        <v>0</v>
      </c>
      <c r="K201" s="303">
        <f>I201+J201</f>
        <v>0</v>
      </c>
      <c r="L201" s="297">
        <f t="shared" si="19"/>
        <v>0</v>
      </c>
      <c r="M201" s="221">
        <v>0</v>
      </c>
      <c r="N201" s="188">
        <v>0</v>
      </c>
      <c r="O201" s="188">
        <v>0</v>
      </c>
      <c r="P201" s="223">
        <f>N201+O201</f>
        <v>0</v>
      </c>
      <c r="Q201" s="189">
        <f t="shared" si="20"/>
        <v>0</v>
      </c>
      <c r="R201" s="221">
        <v>0</v>
      </c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</row>
    <row r="202" spans="1:160" ht="25.5" hidden="1">
      <c r="A202" s="34"/>
      <c r="B202" s="35"/>
      <c r="C202" s="35"/>
      <c r="D202" s="35"/>
      <c r="E202" s="35"/>
      <c r="F202" s="36"/>
      <c r="G202" s="171" t="s">
        <v>148</v>
      </c>
      <c r="H202" s="188"/>
      <c r="I202" s="188"/>
      <c r="J202" s="239"/>
      <c r="K202" s="303"/>
      <c r="L202" s="297">
        <f t="shared" si="19"/>
        <v>0</v>
      </c>
      <c r="M202" s="221" t="e">
        <f>K202/H202*100</f>
        <v>#DIV/0!</v>
      </c>
      <c r="N202" s="188"/>
      <c r="O202" s="188"/>
      <c r="P202" s="223"/>
      <c r="Q202" s="189" t="e">
        <f t="shared" si="20"/>
        <v>#DIV/0!</v>
      </c>
      <c r="R202" s="221" t="e">
        <f>P202/M202*100</f>
        <v>#DIV/0!</v>
      </c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</row>
    <row r="203" spans="1:160" ht="25.5">
      <c r="A203" s="34"/>
      <c r="B203" s="35"/>
      <c r="C203" s="35"/>
      <c r="D203" s="35"/>
      <c r="E203" s="35"/>
      <c r="F203" s="36" t="s">
        <v>75</v>
      </c>
      <c r="G203" s="171" t="s">
        <v>149</v>
      </c>
      <c r="H203" s="188">
        <v>2000</v>
      </c>
      <c r="I203" s="188">
        <v>500</v>
      </c>
      <c r="J203" s="239">
        <v>0</v>
      </c>
      <c r="K203" s="303">
        <f>I203+J203</f>
        <v>500</v>
      </c>
      <c r="L203" s="297">
        <f aca="true" t="shared" si="27" ref="L203:L266">H203-K203</f>
        <v>1500</v>
      </c>
      <c r="M203" s="221">
        <v>0</v>
      </c>
      <c r="N203" s="188">
        <v>0</v>
      </c>
      <c r="O203" s="188">
        <v>0</v>
      </c>
      <c r="P203" s="223">
        <f>N203+O203</f>
        <v>0</v>
      </c>
      <c r="Q203" s="189">
        <f aca="true" t="shared" si="28" ref="Q203:Q266">M203-P203</f>
        <v>0</v>
      </c>
      <c r="R203" s="221">
        <v>0</v>
      </c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</row>
    <row r="204" spans="1:160" ht="15">
      <c r="A204" s="25"/>
      <c r="B204" s="26"/>
      <c r="C204" s="26"/>
      <c r="D204" s="26" t="s">
        <v>77</v>
      </c>
      <c r="E204" s="26"/>
      <c r="F204" s="27"/>
      <c r="G204" s="170" t="s">
        <v>185</v>
      </c>
      <c r="H204" s="194">
        <f>H205</f>
        <v>12000</v>
      </c>
      <c r="I204" s="194">
        <v>0</v>
      </c>
      <c r="J204" s="194">
        <f>J205</f>
        <v>0</v>
      </c>
      <c r="K204" s="310">
        <f>K205</f>
        <v>0</v>
      </c>
      <c r="L204" s="297">
        <f t="shared" si="27"/>
        <v>12000</v>
      </c>
      <c r="M204" s="221">
        <f aca="true" t="shared" si="29" ref="M204:M266">K204/H204*100</f>
        <v>0</v>
      </c>
      <c r="N204" s="194">
        <v>0</v>
      </c>
      <c r="O204" s="194">
        <f>O205</f>
        <v>0</v>
      </c>
      <c r="P204" s="230">
        <f>P205</f>
        <v>0</v>
      </c>
      <c r="Q204" s="189">
        <f t="shared" si="28"/>
        <v>0</v>
      </c>
      <c r="R204" s="221" t="e">
        <f>P204/M204*100</f>
        <v>#DIV/0!</v>
      </c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</row>
    <row r="205" spans="1:160" ht="25.5">
      <c r="A205" s="34"/>
      <c r="B205" s="35"/>
      <c r="C205" s="35"/>
      <c r="D205" s="35"/>
      <c r="E205" s="35" t="s">
        <v>114</v>
      </c>
      <c r="F205" s="36"/>
      <c r="G205" s="171" t="s">
        <v>186</v>
      </c>
      <c r="H205" s="188">
        <f>12000</f>
        <v>12000</v>
      </c>
      <c r="I205" s="188">
        <v>0</v>
      </c>
      <c r="J205" s="239">
        <v>0</v>
      </c>
      <c r="K205" s="303">
        <f>I205+J205</f>
        <v>0</v>
      </c>
      <c r="L205" s="297">
        <f t="shared" si="27"/>
        <v>12000</v>
      </c>
      <c r="M205" s="221">
        <f t="shared" si="29"/>
        <v>0</v>
      </c>
      <c r="N205" s="188">
        <v>0</v>
      </c>
      <c r="O205" s="188">
        <v>0</v>
      </c>
      <c r="P205" s="223">
        <f>N205+O205</f>
        <v>0</v>
      </c>
      <c r="Q205" s="189">
        <f t="shared" si="28"/>
        <v>0</v>
      </c>
      <c r="R205" s="221" t="e">
        <f>P205/M205*100</f>
        <v>#DIV/0!</v>
      </c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</row>
    <row r="206" spans="1:160" ht="25.5">
      <c r="A206" s="25"/>
      <c r="B206" s="26"/>
      <c r="C206" s="26"/>
      <c r="D206" s="26">
        <v>51</v>
      </c>
      <c r="E206" s="26"/>
      <c r="F206" s="27"/>
      <c r="G206" s="170" t="s">
        <v>79</v>
      </c>
      <c r="H206" s="194">
        <f>H207</f>
        <v>0</v>
      </c>
      <c r="I206" s="194">
        <v>0</v>
      </c>
      <c r="J206" s="194">
        <f>J207</f>
        <v>0</v>
      </c>
      <c r="K206" s="310">
        <f>K207</f>
        <v>0</v>
      </c>
      <c r="L206" s="297">
        <f t="shared" si="27"/>
        <v>0</v>
      </c>
      <c r="M206" s="221">
        <v>0</v>
      </c>
      <c r="N206" s="194">
        <v>0</v>
      </c>
      <c r="O206" s="194">
        <f>O207</f>
        <v>0</v>
      </c>
      <c r="P206" s="230">
        <f>P207</f>
        <v>0</v>
      </c>
      <c r="Q206" s="189">
        <f t="shared" si="28"/>
        <v>0</v>
      </c>
      <c r="R206" s="221">
        <v>0</v>
      </c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</row>
    <row r="207" spans="1:160" ht="15">
      <c r="A207" s="25"/>
      <c r="B207" s="26"/>
      <c r="C207" s="26"/>
      <c r="D207" s="26"/>
      <c r="E207" s="26" t="s">
        <v>24</v>
      </c>
      <c r="F207" s="27"/>
      <c r="G207" s="163" t="s">
        <v>80</v>
      </c>
      <c r="H207" s="194">
        <f>H208</f>
        <v>0</v>
      </c>
      <c r="I207" s="194">
        <v>0</v>
      </c>
      <c r="J207" s="194">
        <f>J208</f>
        <v>0</v>
      </c>
      <c r="K207" s="310">
        <f>K208</f>
        <v>0</v>
      </c>
      <c r="L207" s="297">
        <f t="shared" si="27"/>
        <v>0</v>
      </c>
      <c r="M207" s="221">
        <v>0</v>
      </c>
      <c r="N207" s="194">
        <v>0</v>
      </c>
      <c r="O207" s="194">
        <f>O208</f>
        <v>0</v>
      </c>
      <c r="P207" s="230">
        <f>P208</f>
        <v>0</v>
      </c>
      <c r="Q207" s="189">
        <f t="shared" si="28"/>
        <v>0</v>
      </c>
      <c r="R207" s="221">
        <v>0</v>
      </c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</row>
    <row r="208" spans="1:160" ht="25.5">
      <c r="A208" s="34"/>
      <c r="B208" s="35"/>
      <c r="C208" s="35"/>
      <c r="D208" s="35"/>
      <c r="E208" s="35"/>
      <c r="F208" s="36" t="s">
        <v>24</v>
      </c>
      <c r="G208" s="171" t="s">
        <v>81</v>
      </c>
      <c r="H208" s="188">
        <v>0</v>
      </c>
      <c r="I208" s="188">
        <v>0</v>
      </c>
      <c r="J208" s="239">
        <v>0</v>
      </c>
      <c r="K208" s="303">
        <f>I208+J208</f>
        <v>0</v>
      </c>
      <c r="L208" s="297">
        <f t="shared" si="27"/>
        <v>0</v>
      </c>
      <c r="M208" s="221">
        <v>0</v>
      </c>
      <c r="N208" s="188">
        <v>0</v>
      </c>
      <c r="O208" s="188">
        <v>0</v>
      </c>
      <c r="P208" s="223">
        <f>N208+O208</f>
        <v>0</v>
      </c>
      <c r="Q208" s="189">
        <f t="shared" si="28"/>
        <v>0</v>
      </c>
      <c r="R208" s="221">
        <v>0</v>
      </c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</row>
    <row r="209" spans="1:160" ht="15">
      <c r="A209" s="25"/>
      <c r="B209" s="26"/>
      <c r="C209" s="26"/>
      <c r="D209" s="26">
        <v>57</v>
      </c>
      <c r="E209" s="26"/>
      <c r="F209" s="27"/>
      <c r="G209" s="170" t="s">
        <v>187</v>
      </c>
      <c r="H209" s="194">
        <f>H211</f>
        <v>68000</v>
      </c>
      <c r="I209" s="194">
        <f>I211</f>
        <v>41930</v>
      </c>
      <c r="J209" s="194">
        <f>J211</f>
        <v>6487</v>
      </c>
      <c r="K209" s="310">
        <f>K211</f>
        <v>48417</v>
      </c>
      <c r="L209" s="297">
        <f t="shared" si="27"/>
        <v>19583</v>
      </c>
      <c r="M209" s="221">
        <f t="shared" si="29"/>
        <v>71.2014705882353</v>
      </c>
      <c r="N209" s="194">
        <f>N211</f>
        <v>12200</v>
      </c>
      <c r="O209" s="194">
        <f>O211</f>
        <v>2327</v>
      </c>
      <c r="P209" s="230">
        <f>P211</f>
        <v>14527</v>
      </c>
      <c r="Q209" s="189">
        <f t="shared" si="28"/>
        <v>-14455.798529411764</v>
      </c>
      <c r="R209" s="221">
        <f>P209/M209*100</f>
        <v>20402.66848421009</v>
      </c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</row>
    <row r="210" spans="1:160" ht="15" hidden="1">
      <c r="A210" s="25"/>
      <c r="B210" s="26"/>
      <c r="C210" s="26"/>
      <c r="D210" s="26"/>
      <c r="E210" s="26"/>
      <c r="F210" s="27"/>
      <c r="G210" s="163" t="s">
        <v>89</v>
      </c>
      <c r="H210" s="186"/>
      <c r="I210" s="186"/>
      <c r="J210" s="186"/>
      <c r="K210" s="302"/>
      <c r="L210" s="297">
        <f t="shared" si="27"/>
        <v>0</v>
      </c>
      <c r="M210" s="221" t="e">
        <f t="shared" si="29"/>
        <v>#DIV/0!</v>
      </c>
      <c r="N210" s="186"/>
      <c r="O210" s="186"/>
      <c r="P210" s="222"/>
      <c r="Q210" s="189" t="e">
        <f t="shared" si="28"/>
        <v>#DIV/0!</v>
      </c>
      <c r="R210" s="221" t="e">
        <f>P210/M210*100</f>
        <v>#DIV/0!</v>
      </c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</row>
    <row r="211" spans="1:160" ht="15">
      <c r="A211" s="25"/>
      <c r="B211" s="26"/>
      <c r="C211" s="26"/>
      <c r="D211" s="26"/>
      <c r="E211" s="26" t="s">
        <v>22</v>
      </c>
      <c r="F211" s="27"/>
      <c r="G211" s="163" t="s">
        <v>90</v>
      </c>
      <c r="H211" s="194">
        <f>H213+H212</f>
        <v>68000</v>
      </c>
      <c r="I211" s="194">
        <f>I213+I212</f>
        <v>41930</v>
      </c>
      <c r="J211" s="194">
        <f>J213+J212</f>
        <v>6487</v>
      </c>
      <c r="K211" s="310">
        <f>K213+K212</f>
        <v>48417</v>
      </c>
      <c r="L211" s="297">
        <f t="shared" si="27"/>
        <v>19583</v>
      </c>
      <c r="M211" s="221">
        <f t="shared" si="29"/>
        <v>71.2014705882353</v>
      </c>
      <c r="N211" s="194">
        <f>N213+N212</f>
        <v>12200</v>
      </c>
      <c r="O211" s="194">
        <f>O213+O212</f>
        <v>2327</v>
      </c>
      <c r="P211" s="230">
        <f>P213+P212</f>
        <v>14527</v>
      </c>
      <c r="Q211" s="189">
        <f t="shared" si="28"/>
        <v>-14455.798529411764</v>
      </c>
      <c r="R211" s="221">
        <f>P211/M211*100</f>
        <v>20402.66848421009</v>
      </c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</row>
    <row r="212" spans="1:160" ht="15" hidden="1">
      <c r="A212" s="34"/>
      <c r="B212" s="35"/>
      <c r="C212" s="35"/>
      <c r="D212" s="35"/>
      <c r="E212" s="35"/>
      <c r="F212" s="36"/>
      <c r="G212" s="171" t="s">
        <v>91</v>
      </c>
      <c r="H212" s="188"/>
      <c r="I212" s="188"/>
      <c r="J212" s="239"/>
      <c r="K212" s="303"/>
      <c r="L212" s="297">
        <f t="shared" si="27"/>
        <v>0</v>
      </c>
      <c r="M212" s="221" t="e">
        <f t="shared" si="29"/>
        <v>#DIV/0!</v>
      </c>
      <c r="N212" s="188"/>
      <c r="O212" s="188"/>
      <c r="P212" s="223"/>
      <c r="Q212" s="189" t="e">
        <f t="shared" si="28"/>
        <v>#DIV/0!</v>
      </c>
      <c r="R212" s="221" t="e">
        <f>P212/M212*100</f>
        <v>#DIV/0!</v>
      </c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</row>
    <row r="213" spans="1:160" ht="15">
      <c r="A213" s="34"/>
      <c r="B213" s="35"/>
      <c r="C213" s="35"/>
      <c r="D213" s="35"/>
      <c r="E213" s="35"/>
      <c r="F213" s="36" t="s">
        <v>22</v>
      </c>
      <c r="G213" s="171" t="s">
        <v>92</v>
      </c>
      <c r="H213" s="188">
        <f>48000+20000</f>
        <v>68000</v>
      </c>
      <c r="I213" s="188">
        <v>41930</v>
      </c>
      <c r="J213" s="239">
        <v>6487</v>
      </c>
      <c r="K213" s="303">
        <f>I213+J213</f>
        <v>48417</v>
      </c>
      <c r="L213" s="297">
        <f t="shared" si="27"/>
        <v>19583</v>
      </c>
      <c r="M213" s="221">
        <f t="shared" si="29"/>
        <v>71.2014705882353</v>
      </c>
      <c r="N213" s="188">
        <v>12200</v>
      </c>
      <c r="O213" s="188">
        <v>2327</v>
      </c>
      <c r="P213" s="223">
        <f>N213+O213</f>
        <v>14527</v>
      </c>
      <c r="Q213" s="189">
        <f t="shared" si="28"/>
        <v>-14455.798529411764</v>
      </c>
      <c r="R213" s="221">
        <f>P213/M213*100</f>
        <v>20402.66848421009</v>
      </c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</row>
    <row r="214" spans="1:160" ht="15">
      <c r="A214" s="25"/>
      <c r="B214" s="26"/>
      <c r="C214" s="26"/>
      <c r="D214" s="26" t="s">
        <v>94</v>
      </c>
      <c r="E214" s="26"/>
      <c r="F214" s="27"/>
      <c r="G214" s="170" t="s">
        <v>188</v>
      </c>
      <c r="H214" s="194">
        <f>H215</f>
        <v>0</v>
      </c>
      <c r="I214" s="194">
        <v>0</v>
      </c>
      <c r="J214" s="194">
        <f>J215</f>
        <v>0</v>
      </c>
      <c r="K214" s="310">
        <f>K215</f>
        <v>0</v>
      </c>
      <c r="L214" s="297">
        <f t="shared" si="27"/>
        <v>0</v>
      </c>
      <c r="M214" s="221">
        <v>0</v>
      </c>
      <c r="N214" s="194">
        <v>0</v>
      </c>
      <c r="O214" s="194">
        <f>O215</f>
        <v>0</v>
      </c>
      <c r="P214" s="230">
        <f>P215</f>
        <v>0</v>
      </c>
      <c r="Q214" s="189">
        <f t="shared" si="28"/>
        <v>0</v>
      </c>
      <c r="R214" s="221">
        <v>0</v>
      </c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</row>
    <row r="215" spans="1:160" ht="13.5" customHeight="1">
      <c r="A215" s="25"/>
      <c r="B215" s="26"/>
      <c r="C215" s="26"/>
      <c r="D215" s="26">
        <v>71</v>
      </c>
      <c r="E215" s="26"/>
      <c r="F215" s="27"/>
      <c r="G215" s="170" t="s">
        <v>189</v>
      </c>
      <c r="H215" s="194">
        <f>H216+H221</f>
        <v>0</v>
      </c>
      <c r="I215" s="194">
        <v>0</v>
      </c>
      <c r="J215" s="194">
        <f>J216+J221</f>
        <v>0</v>
      </c>
      <c r="K215" s="310">
        <f>K216+K221</f>
        <v>0</v>
      </c>
      <c r="L215" s="297">
        <f t="shared" si="27"/>
        <v>0</v>
      </c>
      <c r="M215" s="221">
        <v>0</v>
      </c>
      <c r="N215" s="194">
        <v>0</v>
      </c>
      <c r="O215" s="194">
        <f>O216+O221</f>
        <v>0</v>
      </c>
      <c r="P215" s="230">
        <f>P216+P221</f>
        <v>0</v>
      </c>
      <c r="Q215" s="189">
        <f t="shared" si="28"/>
        <v>0</v>
      </c>
      <c r="R215" s="221">
        <v>0</v>
      </c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</row>
    <row r="216" spans="1:160" ht="17.25" customHeight="1">
      <c r="A216" s="25"/>
      <c r="B216" s="26"/>
      <c r="C216" s="26"/>
      <c r="D216" s="26"/>
      <c r="E216" s="26" t="s">
        <v>24</v>
      </c>
      <c r="F216" s="27"/>
      <c r="G216" s="163" t="s">
        <v>190</v>
      </c>
      <c r="H216" s="194">
        <f>H217+H218+H219+H220</f>
        <v>0</v>
      </c>
      <c r="I216" s="194">
        <v>0</v>
      </c>
      <c r="J216" s="194">
        <f>J217+J218+J219+J220</f>
        <v>0</v>
      </c>
      <c r="K216" s="310">
        <f>K217+K218+K219+K220</f>
        <v>0</v>
      </c>
      <c r="L216" s="297">
        <f t="shared" si="27"/>
        <v>0</v>
      </c>
      <c r="M216" s="221">
        <v>0</v>
      </c>
      <c r="N216" s="194">
        <v>0</v>
      </c>
      <c r="O216" s="194">
        <f>O217+O218+O219+O220</f>
        <v>0</v>
      </c>
      <c r="P216" s="230">
        <f>P217+P218+P219+P220</f>
        <v>0</v>
      </c>
      <c r="Q216" s="189">
        <f t="shared" si="28"/>
        <v>0</v>
      </c>
      <c r="R216" s="221">
        <v>0</v>
      </c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</row>
    <row r="217" spans="1:160" ht="16.5" customHeight="1" hidden="1">
      <c r="A217" s="34"/>
      <c r="B217" s="35"/>
      <c r="C217" s="35"/>
      <c r="D217" s="35"/>
      <c r="E217" s="35"/>
      <c r="F217" s="36"/>
      <c r="G217" s="171" t="s">
        <v>191</v>
      </c>
      <c r="H217" s="188"/>
      <c r="I217" s="188"/>
      <c r="J217" s="239"/>
      <c r="K217" s="303"/>
      <c r="L217" s="297">
        <f t="shared" si="27"/>
        <v>0</v>
      </c>
      <c r="M217" s="221">
        <v>0</v>
      </c>
      <c r="N217" s="188"/>
      <c r="O217" s="188"/>
      <c r="P217" s="223"/>
      <c r="Q217" s="189">
        <f t="shared" si="28"/>
        <v>0</v>
      </c>
      <c r="R217" s="221">
        <v>0</v>
      </c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</row>
    <row r="218" spans="1:160" ht="30" customHeight="1">
      <c r="A218" s="34"/>
      <c r="B218" s="35"/>
      <c r="C218" s="35"/>
      <c r="D218" s="35"/>
      <c r="E218" s="35"/>
      <c r="F218" s="36" t="s">
        <v>22</v>
      </c>
      <c r="G218" s="171" t="s">
        <v>192</v>
      </c>
      <c r="H218" s="188">
        <v>0</v>
      </c>
      <c r="I218" s="188">
        <v>0</v>
      </c>
      <c r="J218" s="239">
        <v>0</v>
      </c>
      <c r="K218" s="303">
        <f>I218+J218</f>
        <v>0</v>
      </c>
      <c r="L218" s="297">
        <f t="shared" si="27"/>
        <v>0</v>
      </c>
      <c r="M218" s="221">
        <v>0</v>
      </c>
      <c r="N218" s="188">
        <v>0</v>
      </c>
      <c r="O218" s="188">
        <v>0</v>
      </c>
      <c r="P218" s="223">
        <f>N218+O218</f>
        <v>0</v>
      </c>
      <c r="Q218" s="189">
        <f t="shared" si="28"/>
        <v>0</v>
      </c>
      <c r="R218" s="221">
        <v>0</v>
      </c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</row>
    <row r="219" spans="1:160" ht="27.75" customHeight="1">
      <c r="A219" s="34"/>
      <c r="B219" s="35"/>
      <c r="C219" s="35"/>
      <c r="D219" s="35"/>
      <c r="E219" s="35"/>
      <c r="F219" s="36" t="s">
        <v>39</v>
      </c>
      <c r="G219" s="171" t="s">
        <v>193</v>
      </c>
      <c r="H219" s="188">
        <v>0</v>
      </c>
      <c r="I219" s="188">
        <v>0</v>
      </c>
      <c r="J219" s="239">
        <v>0</v>
      </c>
      <c r="K219" s="303">
        <f>I219+J219</f>
        <v>0</v>
      </c>
      <c r="L219" s="297">
        <f t="shared" si="27"/>
        <v>0</v>
      </c>
      <c r="M219" s="221">
        <v>0</v>
      </c>
      <c r="N219" s="188">
        <v>0</v>
      </c>
      <c r="O219" s="188">
        <v>0</v>
      </c>
      <c r="P219" s="223">
        <f>N219+O219</f>
        <v>0</v>
      </c>
      <c r="Q219" s="189">
        <f t="shared" si="28"/>
        <v>0</v>
      </c>
      <c r="R219" s="221">
        <v>0</v>
      </c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</row>
    <row r="220" spans="1:160" ht="18.75" customHeight="1">
      <c r="A220" s="34"/>
      <c r="B220" s="35"/>
      <c r="C220" s="35"/>
      <c r="D220" s="35"/>
      <c r="E220" s="35"/>
      <c r="F220" s="36" t="s">
        <v>75</v>
      </c>
      <c r="G220" s="171" t="s">
        <v>194</v>
      </c>
      <c r="H220" s="188">
        <v>0</v>
      </c>
      <c r="I220" s="188">
        <v>0</v>
      </c>
      <c r="J220" s="239">
        <v>0</v>
      </c>
      <c r="K220" s="303">
        <f>I220+J220</f>
        <v>0</v>
      </c>
      <c r="L220" s="297">
        <f t="shared" si="27"/>
        <v>0</v>
      </c>
      <c r="M220" s="221">
        <v>0</v>
      </c>
      <c r="N220" s="188">
        <v>0</v>
      </c>
      <c r="O220" s="188">
        <v>0</v>
      </c>
      <c r="P220" s="223">
        <f>N220+O220</f>
        <v>0</v>
      </c>
      <c r="Q220" s="189">
        <f t="shared" si="28"/>
        <v>0</v>
      </c>
      <c r="R220" s="221">
        <v>0</v>
      </c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</row>
    <row r="221" spans="1:160" ht="15.75" customHeight="1">
      <c r="A221" s="34"/>
      <c r="B221" s="35"/>
      <c r="C221" s="35"/>
      <c r="D221" s="35"/>
      <c r="E221" s="35" t="s">
        <v>39</v>
      </c>
      <c r="F221" s="36"/>
      <c r="G221" s="171" t="s">
        <v>195</v>
      </c>
      <c r="H221" s="188">
        <v>0</v>
      </c>
      <c r="I221" s="188">
        <v>0</v>
      </c>
      <c r="J221" s="239">
        <v>0</v>
      </c>
      <c r="K221" s="303">
        <f>I221+J221</f>
        <v>0</v>
      </c>
      <c r="L221" s="297">
        <f t="shared" si="27"/>
        <v>0</v>
      </c>
      <c r="M221" s="221">
        <v>0</v>
      </c>
      <c r="N221" s="188">
        <v>0</v>
      </c>
      <c r="O221" s="188">
        <v>0</v>
      </c>
      <c r="P221" s="223">
        <f>N221+O221</f>
        <v>0</v>
      </c>
      <c r="Q221" s="189">
        <f t="shared" si="28"/>
        <v>0</v>
      </c>
      <c r="R221" s="221">
        <v>0</v>
      </c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</row>
    <row r="222" spans="1:160" ht="15">
      <c r="A222" s="34"/>
      <c r="B222" s="35"/>
      <c r="C222" s="35"/>
      <c r="D222" s="35">
        <v>85</v>
      </c>
      <c r="E222" s="35"/>
      <c r="F222" s="36"/>
      <c r="G222" s="171" t="s">
        <v>101</v>
      </c>
      <c r="H222" s="188"/>
      <c r="I222" s="188">
        <v>0</v>
      </c>
      <c r="J222" s="239"/>
      <c r="K222" s="303">
        <f>I222+J222</f>
        <v>0</v>
      </c>
      <c r="L222" s="297">
        <f t="shared" si="27"/>
        <v>0</v>
      </c>
      <c r="M222" s="221">
        <v>0</v>
      </c>
      <c r="N222" s="188">
        <v>0</v>
      </c>
      <c r="O222" s="188"/>
      <c r="P222" s="223">
        <f>N222+O222</f>
        <v>0</v>
      </c>
      <c r="Q222" s="189">
        <f t="shared" si="28"/>
        <v>0</v>
      </c>
      <c r="R222" s="221">
        <v>0</v>
      </c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</row>
    <row r="223" spans="1:160" ht="15" hidden="1">
      <c r="A223" s="34"/>
      <c r="B223" s="35"/>
      <c r="C223" s="35"/>
      <c r="D223" s="35"/>
      <c r="E223" s="35"/>
      <c r="F223" s="36"/>
      <c r="G223" s="171" t="s">
        <v>196</v>
      </c>
      <c r="H223" s="188"/>
      <c r="I223" s="188"/>
      <c r="J223" s="239"/>
      <c r="K223" s="303"/>
      <c r="L223" s="297">
        <f t="shared" si="27"/>
        <v>0</v>
      </c>
      <c r="M223" s="221">
        <v>0</v>
      </c>
      <c r="N223" s="188"/>
      <c r="O223" s="188"/>
      <c r="P223" s="223"/>
      <c r="Q223" s="189">
        <f t="shared" si="28"/>
        <v>0</v>
      </c>
      <c r="R223" s="221">
        <v>0</v>
      </c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</row>
    <row r="224" spans="1:160" ht="25.5">
      <c r="A224" s="25" t="s">
        <v>171</v>
      </c>
      <c r="B224" s="26" t="s">
        <v>130</v>
      </c>
      <c r="C224" s="26"/>
      <c r="D224" s="26"/>
      <c r="E224" s="26"/>
      <c r="F224" s="27"/>
      <c r="G224" s="170" t="s">
        <v>197</v>
      </c>
      <c r="H224" s="194">
        <f>H225</f>
        <v>0</v>
      </c>
      <c r="I224" s="194">
        <v>0</v>
      </c>
      <c r="J224" s="194">
        <f>J225</f>
        <v>0</v>
      </c>
      <c r="K224" s="310">
        <f>K225</f>
        <v>0</v>
      </c>
      <c r="L224" s="297">
        <f t="shared" si="27"/>
        <v>0</v>
      </c>
      <c r="M224" s="221">
        <v>0</v>
      </c>
      <c r="N224" s="194">
        <v>0</v>
      </c>
      <c r="O224" s="194">
        <f>O225</f>
        <v>0</v>
      </c>
      <c r="P224" s="230">
        <f>P225</f>
        <v>0</v>
      </c>
      <c r="Q224" s="189">
        <f t="shared" si="28"/>
        <v>0</v>
      </c>
      <c r="R224" s="221">
        <v>0</v>
      </c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</row>
    <row r="225" spans="1:160" ht="25.5">
      <c r="A225" s="25"/>
      <c r="B225" s="26"/>
      <c r="C225" s="26" t="s">
        <v>24</v>
      </c>
      <c r="D225" s="26"/>
      <c r="E225" s="26"/>
      <c r="F225" s="27"/>
      <c r="G225" s="170" t="s">
        <v>198</v>
      </c>
      <c r="H225" s="194">
        <f>H206</f>
        <v>0</v>
      </c>
      <c r="I225" s="194">
        <v>0</v>
      </c>
      <c r="J225" s="194">
        <f>J206</f>
        <v>0</v>
      </c>
      <c r="K225" s="310">
        <f>K206</f>
        <v>0</v>
      </c>
      <c r="L225" s="297">
        <f t="shared" si="27"/>
        <v>0</v>
      </c>
      <c r="M225" s="221">
        <v>0</v>
      </c>
      <c r="N225" s="194">
        <v>0</v>
      </c>
      <c r="O225" s="194">
        <f>O206</f>
        <v>0</v>
      </c>
      <c r="P225" s="230">
        <f>P206</f>
        <v>0</v>
      </c>
      <c r="Q225" s="189">
        <f t="shared" si="28"/>
        <v>0</v>
      </c>
      <c r="R225" s="221">
        <v>0</v>
      </c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</row>
    <row r="226" spans="1:160" ht="26.25" thickBot="1">
      <c r="A226" s="45"/>
      <c r="B226" s="46" t="s">
        <v>47</v>
      </c>
      <c r="C226" s="46"/>
      <c r="D226" s="46"/>
      <c r="E226" s="46"/>
      <c r="F226" s="47"/>
      <c r="G226" s="174" t="s">
        <v>199</v>
      </c>
      <c r="H226" s="199">
        <f>H146-H225</f>
        <v>384000</v>
      </c>
      <c r="I226" s="235">
        <f>I146-I225</f>
        <v>295969</v>
      </c>
      <c r="J226" s="199">
        <f>J146-J225</f>
        <v>28841</v>
      </c>
      <c r="K226" s="315">
        <f>K146-K225</f>
        <v>324810</v>
      </c>
      <c r="L226" s="297">
        <f t="shared" si="27"/>
        <v>59190</v>
      </c>
      <c r="M226" s="221">
        <f t="shared" si="29"/>
        <v>84.5859375</v>
      </c>
      <c r="N226" s="199">
        <v>0</v>
      </c>
      <c r="O226" s="199">
        <f>O146-O225</f>
        <v>24922</v>
      </c>
      <c r="P226" s="235">
        <f>P146-P225</f>
        <v>78450</v>
      </c>
      <c r="Q226" s="189">
        <f t="shared" si="28"/>
        <v>-78365.4140625</v>
      </c>
      <c r="R226" s="221">
        <f aca="true" t="shared" si="30" ref="R226:R235">P226/M226*100</f>
        <v>92745.91299528955</v>
      </c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</row>
    <row r="227" spans="1:160" s="1" customFormat="1" ht="18" customHeight="1">
      <c r="A227" s="251" t="s">
        <v>200</v>
      </c>
      <c r="B227" s="252"/>
      <c r="C227" s="252"/>
      <c r="D227" s="252"/>
      <c r="E227" s="252"/>
      <c r="F227" s="253"/>
      <c r="G227" s="159" t="s">
        <v>201</v>
      </c>
      <c r="H227" s="192">
        <f>H228+H340+H348+H352</f>
        <v>17816300</v>
      </c>
      <c r="I227" s="228">
        <f>I228+I340+I348+I352</f>
        <v>11646658</v>
      </c>
      <c r="J227" s="192">
        <f>J228+J340+J348+J352</f>
        <v>1637474.07</v>
      </c>
      <c r="K227" s="308">
        <f>K228+K340+K348+K352</f>
        <v>13284132.07</v>
      </c>
      <c r="L227" s="297">
        <f t="shared" si="27"/>
        <v>4532167.93</v>
      </c>
      <c r="M227" s="221">
        <f t="shared" si="29"/>
        <v>74.56167705977111</v>
      </c>
      <c r="N227" s="192">
        <f>N228+N340+N348+N352</f>
        <v>4107169</v>
      </c>
      <c r="O227" s="192">
        <f>O228+O340+O348+O352</f>
        <v>1681349</v>
      </c>
      <c r="P227" s="228">
        <f>P228+P340+P348+P352</f>
        <v>5129493</v>
      </c>
      <c r="Q227" s="189">
        <f t="shared" si="28"/>
        <v>-5129418.43832294</v>
      </c>
      <c r="R227" s="221">
        <f t="shared" si="30"/>
        <v>6879530.078015854</v>
      </c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</row>
    <row r="228" spans="1:160" ht="15">
      <c r="A228" s="25"/>
      <c r="B228" s="26"/>
      <c r="C228" s="26"/>
      <c r="D228" s="26" t="s">
        <v>24</v>
      </c>
      <c r="E228" s="26"/>
      <c r="F228" s="27"/>
      <c r="G228" s="170" t="s">
        <v>70</v>
      </c>
      <c r="H228" s="194">
        <f>H229+H262+H297+H300+H305+H338</f>
        <v>17674300</v>
      </c>
      <c r="I228" s="230">
        <f>I229+I262+I297+I300+I305+I338</f>
        <v>11634813</v>
      </c>
      <c r="J228" s="194">
        <f>J229+J262+J297+J300+J305+J338</f>
        <v>1637474.07</v>
      </c>
      <c r="K228" s="310">
        <f>K229+K262+K297+K300+K305+K338</f>
        <v>13272287.07</v>
      </c>
      <c r="L228" s="297">
        <f t="shared" si="27"/>
        <v>4402012.93</v>
      </c>
      <c r="M228" s="221">
        <f t="shared" si="29"/>
        <v>75.09370707750801</v>
      </c>
      <c r="N228" s="194">
        <v>4107169</v>
      </c>
      <c r="O228" s="194">
        <f>O229+O262+O297+O300+O305+O338</f>
        <v>1681349</v>
      </c>
      <c r="P228" s="230">
        <f>P229+P262+P297+P300+P305+P338</f>
        <v>5129493</v>
      </c>
      <c r="Q228" s="189">
        <f t="shared" si="28"/>
        <v>-5129417.906292923</v>
      </c>
      <c r="R228" s="221">
        <f t="shared" si="30"/>
        <v>6830789.422481954</v>
      </c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</row>
    <row r="229" spans="1:160" ht="15">
      <c r="A229" s="25"/>
      <c r="B229" s="26"/>
      <c r="C229" s="26"/>
      <c r="D229" s="26" t="s">
        <v>71</v>
      </c>
      <c r="E229" s="26"/>
      <c r="F229" s="27"/>
      <c r="G229" s="170" t="s">
        <v>72</v>
      </c>
      <c r="H229" s="194">
        <f>H230+H248+H255</f>
        <v>1958100</v>
      </c>
      <c r="I229" s="194">
        <f>I230+I248+I255</f>
        <v>1467641</v>
      </c>
      <c r="J229" s="194">
        <f>J230+J248+J255</f>
        <v>192240</v>
      </c>
      <c r="K229" s="310">
        <f>K230+K248+K255</f>
        <v>1659881</v>
      </c>
      <c r="L229" s="297">
        <f t="shared" si="27"/>
        <v>298219</v>
      </c>
      <c r="M229" s="221">
        <f t="shared" si="29"/>
        <v>84.76998110413156</v>
      </c>
      <c r="N229" s="194">
        <f>N230+N248+N255</f>
        <v>372964</v>
      </c>
      <c r="O229" s="194">
        <f>O230+O248+O255</f>
        <v>182074</v>
      </c>
      <c r="P229" s="230">
        <f>P230+P248+P255</f>
        <v>555038</v>
      </c>
      <c r="Q229" s="189">
        <f t="shared" si="28"/>
        <v>-554953.2300188958</v>
      </c>
      <c r="R229" s="221">
        <f t="shared" si="30"/>
        <v>654757.725282716</v>
      </c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</row>
    <row r="230" spans="1:160" ht="15">
      <c r="A230" s="25"/>
      <c r="B230" s="26"/>
      <c r="C230" s="26"/>
      <c r="D230" s="26"/>
      <c r="E230" s="26" t="s">
        <v>24</v>
      </c>
      <c r="F230" s="27"/>
      <c r="G230" s="163" t="s">
        <v>104</v>
      </c>
      <c r="H230" s="194">
        <f>SUM(H231:H247)</f>
        <v>1577000</v>
      </c>
      <c r="I230" s="194">
        <f>SUM(I231:I247)</f>
        <v>1195941</v>
      </c>
      <c r="J230" s="194">
        <f>SUM(J231:J247)</f>
        <v>158260</v>
      </c>
      <c r="K230" s="310">
        <f>SUM(K231:K247)</f>
        <v>1354201</v>
      </c>
      <c r="L230" s="297">
        <f t="shared" si="27"/>
        <v>222799</v>
      </c>
      <c r="M230" s="221">
        <f t="shared" si="29"/>
        <v>85.871972098922</v>
      </c>
      <c r="N230" s="194">
        <f>SUM(N231:N247)</f>
        <v>304617</v>
      </c>
      <c r="O230" s="194">
        <f>SUM(O231:O247)</f>
        <v>148597</v>
      </c>
      <c r="P230" s="230">
        <f>SUM(P231:P247)</f>
        <v>453214</v>
      </c>
      <c r="Q230" s="189">
        <f t="shared" si="28"/>
        <v>-453128.12802790105</v>
      </c>
      <c r="R230" s="221">
        <f t="shared" si="30"/>
        <v>527778.7256101568</v>
      </c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</row>
    <row r="231" spans="1:160" ht="15">
      <c r="A231" s="34"/>
      <c r="B231" s="35"/>
      <c r="C231" s="35"/>
      <c r="D231" s="35"/>
      <c r="E231" s="35"/>
      <c r="F231" s="36" t="s">
        <v>24</v>
      </c>
      <c r="G231" s="171" t="s">
        <v>105</v>
      </c>
      <c r="H231" s="188">
        <f>545000+447000+519000</f>
        <v>1511000</v>
      </c>
      <c r="I231" s="188">
        <v>1153616</v>
      </c>
      <c r="J231" s="239">
        <v>153306</v>
      </c>
      <c r="K231" s="303">
        <f>I231+J231</f>
        <v>1306922</v>
      </c>
      <c r="L231" s="297">
        <f t="shared" si="27"/>
        <v>204078</v>
      </c>
      <c r="M231" s="221">
        <f t="shared" si="29"/>
        <v>86.49384513567175</v>
      </c>
      <c r="N231" s="188">
        <v>294684</v>
      </c>
      <c r="O231" s="188">
        <v>143228</v>
      </c>
      <c r="P231" s="223">
        <f>N231+O231</f>
        <v>437912</v>
      </c>
      <c r="Q231" s="189">
        <f t="shared" si="28"/>
        <v>-437825.5061548643</v>
      </c>
      <c r="R231" s="221">
        <f t="shared" si="30"/>
        <v>506292.6724012603</v>
      </c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</row>
    <row r="232" spans="1:160" ht="15" hidden="1">
      <c r="A232" s="34"/>
      <c r="B232" s="35"/>
      <c r="C232" s="35"/>
      <c r="D232" s="35"/>
      <c r="E232" s="35"/>
      <c r="F232" s="36" t="s">
        <v>22</v>
      </c>
      <c r="G232" s="171" t="s">
        <v>106</v>
      </c>
      <c r="H232" s="188">
        <v>0</v>
      </c>
      <c r="I232" s="188">
        <v>0</v>
      </c>
      <c r="J232" s="239">
        <v>0</v>
      </c>
      <c r="K232" s="303">
        <f>I232+J232</f>
        <v>0</v>
      </c>
      <c r="L232" s="297">
        <f t="shared" si="27"/>
        <v>0</v>
      </c>
      <c r="M232" s="221" t="e">
        <f t="shared" si="29"/>
        <v>#DIV/0!</v>
      </c>
      <c r="N232" s="188">
        <v>0</v>
      </c>
      <c r="O232" s="188">
        <v>0</v>
      </c>
      <c r="P232" s="223">
        <f>N232+O232</f>
        <v>0</v>
      </c>
      <c r="Q232" s="189" t="e">
        <f t="shared" si="28"/>
        <v>#DIV/0!</v>
      </c>
      <c r="R232" s="221" t="e">
        <f t="shared" si="30"/>
        <v>#DIV/0!</v>
      </c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</row>
    <row r="233" spans="1:160" ht="15" hidden="1">
      <c r="A233" s="34"/>
      <c r="B233" s="35"/>
      <c r="C233" s="35"/>
      <c r="D233" s="35"/>
      <c r="E233" s="35"/>
      <c r="F233" s="36" t="s">
        <v>39</v>
      </c>
      <c r="G233" s="171" t="s">
        <v>107</v>
      </c>
      <c r="H233" s="188">
        <v>0</v>
      </c>
      <c r="I233" s="188">
        <v>0</v>
      </c>
      <c r="J233" s="239">
        <v>0</v>
      </c>
      <c r="K233" s="303">
        <f>I233+J233</f>
        <v>0</v>
      </c>
      <c r="L233" s="297">
        <f t="shared" si="27"/>
        <v>0</v>
      </c>
      <c r="M233" s="221" t="e">
        <f t="shared" si="29"/>
        <v>#DIV/0!</v>
      </c>
      <c r="N233" s="188">
        <v>0</v>
      </c>
      <c r="O233" s="188">
        <v>0</v>
      </c>
      <c r="P233" s="223">
        <f>N233+O233</f>
        <v>0</v>
      </c>
      <c r="Q233" s="189" t="e">
        <f t="shared" si="28"/>
        <v>#DIV/0!</v>
      </c>
      <c r="R233" s="221" t="e">
        <f t="shared" si="30"/>
        <v>#DIV/0!</v>
      </c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</row>
    <row r="234" spans="1:160" ht="15" hidden="1">
      <c r="A234" s="34"/>
      <c r="B234" s="35"/>
      <c r="C234" s="35"/>
      <c r="D234" s="35"/>
      <c r="E234" s="35"/>
      <c r="F234" s="36" t="s">
        <v>14</v>
      </c>
      <c r="G234" s="171" t="s">
        <v>108</v>
      </c>
      <c r="H234" s="188">
        <v>0</v>
      </c>
      <c r="I234" s="188">
        <v>0</v>
      </c>
      <c r="J234" s="239">
        <v>0</v>
      </c>
      <c r="K234" s="303">
        <f>I234+J234</f>
        <v>0</v>
      </c>
      <c r="L234" s="297">
        <f t="shared" si="27"/>
        <v>0</v>
      </c>
      <c r="M234" s="221" t="e">
        <f t="shared" si="29"/>
        <v>#DIV/0!</v>
      </c>
      <c r="N234" s="188">
        <v>0</v>
      </c>
      <c r="O234" s="188">
        <v>0</v>
      </c>
      <c r="P234" s="223">
        <f>N234+O234</f>
        <v>0</v>
      </c>
      <c r="Q234" s="189" t="e">
        <f t="shared" si="28"/>
        <v>#DIV/0!</v>
      </c>
      <c r="R234" s="221" t="e">
        <f t="shared" si="30"/>
        <v>#DIV/0!</v>
      </c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</row>
    <row r="235" spans="1:160" ht="25.5" hidden="1">
      <c r="A235" s="34"/>
      <c r="B235" s="35"/>
      <c r="C235" s="35"/>
      <c r="D235" s="35"/>
      <c r="E235" s="35"/>
      <c r="F235" s="36"/>
      <c r="G235" s="171" t="s">
        <v>109</v>
      </c>
      <c r="H235" s="188"/>
      <c r="I235" s="188"/>
      <c r="J235" s="239"/>
      <c r="K235" s="303"/>
      <c r="L235" s="297">
        <f t="shared" si="27"/>
        <v>0</v>
      </c>
      <c r="M235" s="221" t="e">
        <f t="shared" si="29"/>
        <v>#DIV/0!</v>
      </c>
      <c r="N235" s="188"/>
      <c r="O235" s="188"/>
      <c r="P235" s="223"/>
      <c r="Q235" s="189" t="e">
        <f t="shared" si="28"/>
        <v>#DIV/0!</v>
      </c>
      <c r="R235" s="221" t="e">
        <f t="shared" si="30"/>
        <v>#DIV/0!</v>
      </c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</row>
    <row r="236" spans="1:160" ht="15">
      <c r="A236" s="34"/>
      <c r="B236" s="35"/>
      <c r="C236" s="35"/>
      <c r="D236" s="35"/>
      <c r="E236" s="35"/>
      <c r="F236" s="36" t="s">
        <v>26</v>
      </c>
      <c r="G236" s="171" t="s">
        <v>110</v>
      </c>
      <c r="H236" s="188">
        <v>0</v>
      </c>
      <c r="I236" s="188">
        <v>0</v>
      </c>
      <c r="J236" s="239">
        <v>0</v>
      </c>
      <c r="K236" s="303">
        <f>I236+J236</f>
        <v>0</v>
      </c>
      <c r="L236" s="297">
        <f t="shared" si="27"/>
        <v>0</v>
      </c>
      <c r="M236" s="221">
        <v>0</v>
      </c>
      <c r="N236" s="188">
        <v>0</v>
      </c>
      <c r="O236" s="188">
        <v>0</v>
      </c>
      <c r="P236" s="223">
        <f>N236+O236</f>
        <v>0</v>
      </c>
      <c r="Q236" s="189">
        <f t="shared" si="28"/>
        <v>0</v>
      </c>
      <c r="R236" s="221">
        <v>0</v>
      </c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</row>
    <row r="237" spans="1:160" ht="15" hidden="1">
      <c r="A237" s="34"/>
      <c r="B237" s="35"/>
      <c r="C237" s="35"/>
      <c r="D237" s="35"/>
      <c r="E237" s="35"/>
      <c r="F237" s="36" t="s">
        <v>130</v>
      </c>
      <c r="G237" s="171" t="s">
        <v>111</v>
      </c>
      <c r="H237" s="188">
        <v>0</v>
      </c>
      <c r="I237" s="188">
        <v>0</v>
      </c>
      <c r="J237" s="239">
        <v>0</v>
      </c>
      <c r="K237" s="303">
        <f>I237+J237</f>
        <v>0</v>
      </c>
      <c r="L237" s="297">
        <f t="shared" si="27"/>
        <v>0</v>
      </c>
      <c r="M237" s="221" t="e">
        <f t="shared" si="29"/>
        <v>#DIV/0!</v>
      </c>
      <c r="N237" s="188">
        <v>0</v>
      </c>
      <c r="O237" s="188">
        <v>0</v>
      </c>
      <c r="P237" s="223">
        <f>N237+O237</f>
        <v>0</v>
      </c>
      <c r="Q237" s="189" t="e">
        <f t="shared" si="28"/>
        <v>#DIV/0!</v>
      </c>
      <c r="R237" s="221" t="e">
        <f aca="true" t="shared" si="31" ref="R237:R246">P237/M237*100</f>
        <v>#DIV/0!</v>
      </c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</row>
    <row r="238" spans="1:160" ht="15" hidden="1">
      <c r="A238" s="34"/>
      <c r="B238" s="35"/>
      <c r="C238" s="35"/>
      <c r="D238" s="35"/>
      <c r="E238" s="35"/>
      <c r="F238" s="36" t="s">
        <v>112</v>
      </c>
      <c r="G238" s="171" t="s">
        <v>113</v>
      </c>
      <c r="H238" s="188">
        <v>0</v>
      </c>
      <c r="I238" s="188">
        <v>0</v>
      </c>
      <c r="J238" s="239">
        <v>0</v>
      </c>
      <c r="K238" s="303">
        <f>I238+J238</f>
        <v>0</v>
      </c>
      <c r="L238" s="297">
        <f t="shared" si="27"/>
        <v>0</v>
      </c>
      <c r="M238" s="221" t="e">
        <f t="shared" si="29"/>
        <v>#DIV/0!</v>
      </c>
      <c r="N238" s="188">
        <v>0</v>
      </c>
      <c r="O238" s="188">
        <v>0</v>
      </c>
      <c r="P238" s="223">
        <f>N238+O238</f>
        <v>0</v>
      </c>
      <c r="Q238" s="189" t="e">
        <f t="shared" si="28"/>
        <v>#DIV/0!</v>
      </c>
      <c r="R238" s="221" t="e">
        <f t="shared" si="31"/>
        <v>#DIV/0!</v>
      </c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</row>
    <row r="239" spans="1:160" ht="15" hidden="1">
      <c r="A239" s="34"/>
      <c r="B239" s="35"/>
      <c r="C239" s="35"/>
      <c r="D239" s="35"/>
      <c r="E239" s="35"/>
      <c r="F239" s="36" t="s">
        <v>114</v>
      </c>
      <c r="G239" s="171" t="s">
        <v>115</v>
      </c>
      <c r="H239" s="188">
        <v>0</v>
      </c>
      <c r="I239" s="188">
        <v>0</v>
      </c>
      <c r="J239" s="239">
        <v>0</v>
      </c>
      <c r="K239" s="303">
        <f>I239+J239</f>
        <v>0</v>
      </c>
      <c r="L239" s="297">
        <f t="shared" si="27"/>
        <v>0</v>
      </c>
      <c r="M239" s="221" t="e">
        <f t="shared" si="29"/>
        <v>#DIV/0!</v>
      </c>
      <c r="N239" s="188">
        <v>0</v>
      </c>
      <c r="O239" s="188">
        <v>0</v>
      </c>
      <c r="P239" s="223">
        <f>N239+O239</f>
        <v>0</v>
      </c>
      <c r="Q239" s="189" t="e">
        <f t="shared" si="28"/>
        <v>#DIV/0!</v>
      </c>
      <c r="R239" s="221" t="e">
        <f t="shared" si="31"/>
        <v>#DIV/0!</v>
      </c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</row>
    <row r="240" spans="1:160" ht="25.5" hidden="1">
      <c r="A240" s="34"/>
      <c r="B240" s="35"/>
      <c r="C240" s="35"/>
      <c r="D240" s="35"/>
      <c r="E240" s="35"/>
      <c r="F240" s="36"/>
      <c r="G240" s="171" t="s">
        <v>116</v>
      </c>
      <c r="H240" s="188"/>
      <c r="I240" s="188"/>
      <c r="J240" s="239"/>
      <c r="K240" s="303"/>
      <c r="L240" s="297">
        <f t="shared" si="27"/>
        <v>0</v>
      </c>
      <c r="M240" s="221" t="e">
        <f t="shared" si="29"/>
        <v>#DIV/0!</v>
      </c>
      <c r="N240" s="188"/>
      <c r="O240" s="188"/>
      <c r="P240" s="223"/>
      <c r="Q240" s="189" t="e">
        <f t="shared" si="28"/>
        <v>#DIV/0!</v>
      </c>
      <c r="R240" s="221" t="e">
        <f t="shared" si="31"/>
        <v>#DIV/0!</v>
      </c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</row>
    <row r="241" spans="1:160" ht="15" hidden="1">
      <c r="A241" s="34"/>
      <c r="B241" s="35"/>
      <c r="C241" s="35"/>
      <c r="D241" s="35"/>
      <c r="E241" s="35"/>
      <c r="F241" s="36"/>
      <c r="G241" s="171" t="s">
        <v>117</v>
      </c>
      <c r="H241" s="188"/>
      <c r="I241" s="188"/>
      <c r="J241" s="239"/>
      <c r="K241" s="303"/>
      <c r="L241" s="297">
        <f t="shared" si="27"/>
        <v>0</v>
      </c>
      <c r="M241" s="221" t="e">
        <f t="shared" si="29"/>
        <v>#DIV/0!</v>
      </c>
      <c r="N241" s="188"/>
      <c r="O241" s="188"/>
      <c r="P241" s="223"/>
      <c r="Q241" s="189" t="e">
        <f t="shared" si="28"/>
        <v>#DIV/0!</v>
      </c>
      <c r="R241" s="221" t="e">
        <f t="shared" si="31"/>
        <v>#DIV/0!</v>
      </c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</row>
    <row r="242" spans="1:160" ht="25.5">
      <c r="A242" s="34"/>
      <c r="B242" s="35"/>
      <c r="C242" s="35"/>
      <c r="D242" s="35"/>
      <c r="E242" s="35"/>
      <c r="F242" s="36">
        <v>12</v>
      </c>
      <c r="G242" s="171" t="s">
        <v>118</v>
      </c>
      <c r="H242" s="188">
        <v>64000</v>
      </c>
      <c r="I242" s="188">
        <v>41441</v>
      </c>
      <c r="J242" s="239">
        <v>4784</v>
      </c>
      <c r="K242" s="303">
        <f>I242+J242</f>
        <v>46225</v>
      </c>
      <c r="L242" s="297">
        <f t="shared" si="27"/>
        <v>17775</v>
      </c>
      <c r="M242" s="221">
        <f t="shared" si="29"/>
        <v>72.2265625</v>
      </c>
      <c r="N242" s="188">
        <v>9729</v>
      </c>
      <c r="O242" s="188">
        <v>5267</v>
      </c>
      <c r="P242" s="223">
        <f>N242+O242</f>
        <v>14996</v>
      </c>
      <c r="Q242" s="189">
        <f t="shared" si="28"/>
        <v>-14923.7734375</v>
      </c>
      <c r="R242" s="221">
        <f t="shared" si="31"/>
        <v>20762.44456462953</v>
      </c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</row>
    <row r="243" spans="1:160" ht="15">
      <c r="A243" s="34"/>
      <c r="B243" s="35"/>
      <c r="C243" s="35"/>
      <c r="D243" s="35"/>
      <c r="E243" s="35"/>
      <c r="F243" s="36">
        <v>13</v>
      </c>
      <c r="G243" s="171" t="s">
        <v>119</v>
      </c>
      <c r="H243" s="188">
        <f>800+1200</f>
        <v>2000</v>
      </c>
      <c r="I243" s="188">
        <v>884</v>
      </c>
      <c r="J243" s="239">
        <v>170</v>
      </c>
      <c r="K243" s="303">
        <f>I243+J243</f>
        <v>1054</v>
      </c>
      <c r="L243" s="297">
        <f t="shared" si="27"/>
        <v>946</v>
      </c>
      <c r="M243" s="221">
        <f t="shared" si="29"/>
        <v>52.7</v>
      </c>
      <c r="N243" s="188">
        <v>204</v>
      </c>
      <c r="O243" s="188">
        <v>102</v>
      </c>
      <c r="P243" s="223">
        <f>N243+O243</f>
        <v>306</v>
      </c>
      <c r="Q243" s="189">
        <f t="shared" si="28"/>
        <v>-253.3</v>
      </c>
      <c r="R243" s="221">
        <f t="shared" si="31"/>
        <v>580.6451612903226</v>
      </c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</row>
    <row r="244" spans="1:160" ht="15" hidden="1">
      <c r="A244" s="34"/>
      <c r="B244" s="35"/>
      <c r="C244" s="35"/>
      <c r="D244" s="35"/>
      <c r="E244" s="35"/>
      <c r="F244" s="36"/>
      <c r="G244" s="171" t="s">
        <v>120</v>
      </c>
      <c r="H244" s="188"/>
      <c r="I244" s="188"/>
      <c r="J244" s="239"/>
      <c r="K244" s="303"/>
      <c r="L244" s="297">
        <f t="shared" si="27"/>
        <v>0</v>
      </c>
      <c r="M244" s="221" t="e">
        <f t="shared" si="29"/>
        <v>#DIV/0!</v>
      </c>
      <c r="N244" s="188"/>
      <c r="O244" s="188"/>
      <c r="P244" s="223"/>
      <c r="Q244" s="189" t="e">
        <f t="shared" si="28"/>
        <v>#DIV/0!</v>
      </c>
      <c r="R244" s="221" t="e">
        <f t="shared" si="31"/>
        <v>#DIV/0!</v>
      </c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</row>
    <row r="245" spans="1:160" ht="25.5" hidden="1">
      <c r="A245" s="34"/>
      <c r="B245" s="35"/>
      <c r="C245" s="35"/>
      <c r="D245" s="35"/>
      <c r="E245" s="35"/>
      <c r="F245" s="36"/>
      <c r="G245" s="171" t="s">
        <v>121</v>
      </c>
      <c r="H245" s="188"/>
      <c r="I245" s="188"/>
      <c r="J245" s="239"/>
      <c r="K245" s="303"/>
      <c r="L245" s="297">
        <f t="shared" si="27"/>
        <v>0</v>
      </c>
      <c r="M245" s="221" t="e">
        <f t="shared" si="29"/>
        <v>#DIV/0!</v>
      </c>
      <c r="N245" s="188"/>
      <c r="O245" s="188"/>
      <c r="P245" s="223"/>
      <c r="Q245" s="189" t="e">
        <f t="shared" si="28"/>
        <v>#DIV/0!</v>
      </c>
      <c r="R245" s="221" t="e">
        <f t="shared" si="31"/>
        <v>#DIV/0!</v>
      </c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</row>
    <row r="246" spans="1:160" ht="15" hidden="1">
      <c r="A246" s="34"/>
      <c r="B246" s="35"/>
      <c r="C246" s="35"/>
      <c r="D246" s="35"/>
      <c r="E246" s="35"/>
      <c r="F246" s="36"/>
      <c r="G246" s="171" t="s">
        <v>122</v>
      </c>
      <c r="H246" s="188"/>
      <c r="I246" s="188"/>
      <c r="J246" s="239"/>
      <c r="K246" s="303"/>
      <c r="L246" s="297">
        <f t="shared" si="27"/>
        <v>0</v>
      </c>
      <c r="M246" s="221" t="e">
        <f t="shared" si="29"/>
        <v>#DIV/0!</v>
      </c>
      <c r="N246" s="188"/>
      <c r="O246" s="188"/>
      <c r="P246" s="223"/>
      <c r="Q246" s="189" t="e">
        <f t="shared" si="28"/>
        <v>#DIV/0!</v>
      </c>
      <c r="R246" s="221" t="e">
        <f t="shared" si="31"/>
        <v>#DIV/0!</v>
      </c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</row>
    <row r="247" spans="1:160" ht="15">
      <c r="A247" s="34"/>
      <c r="B247" s="35"/>
      <c r="C247" s="35"/>
      <c r="D247" s="35"/>
      <c r="E247" s="35"/>
      <c r="F247" s="36" t="s">
        <v>75</v>
      </c>
      <c r="G247" s="171" t="s">
        <v>123</v>
      </c>
      <c r="H247" s="188"/>
      <c r="I247" s="188">
        <v>0</v>
      </c>
      <c r="J247" s="239"/>
      <c r="K247" s="303">
        <f>I247+J247</f>
        <v>0</v>
      </c>
      <c r="L247" s="297">
        <f t="shared" si="27"/>
        <v>0</v>
      </c>
      <c r="M247" s="221">
        <v>0</v>
      </c>
      <c r="N247" s="188">
        <v>0</v>
      </c>
      <c r="O247" s="188"/>
      <c r="P247" s="223">
        <f>N247+O247</f>
        <v>0</v>
      </c>
      <c r="Q247" s="189">
        <f t="shared" si="28"/>
        <v>0</v>
      </c>
      <c r="R247" s="221">
        <v>0</v>
      </c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</row>
    <row r="248" spans="1:160" ht="15">
      <c r="A248" s="25"/>
      <c r="B248" s="26"/>
      <c r="C248" s="26"/>
      <c r="D248" s="26"/>
      <c r="E248" s="26" t="s">
        <v>22</v>
      </c>
      <c r="F248" s="27"/>
      <c r="G248" s="163" t="s">
        <v>202</v>
      </c>
      <c r="H248" s="194">
        <f>H252+H253+H249</f>
        <v>0</v>
      </c>
      <c r="I248" s="194">
        <v>0</v>
      </c>
      <c r="J248" s="194">
        <f>J252+J253+J249</f>
        <v>0</v>
      </c>
      <c r="K248" s="310">
        <f>K252+K253+K249</f>
        <v>0</v>
      </c>
      <c r="L248" s="297">
        <f t="shared" si="27"/>
        <v>0</v>
      </c>
      <c r="M248" s="221">
        <v>0</v>
      </c>
      <c r="N248" s="194">
        <v>0</v>
      </c>
      <c r="O248" s="194">
        <f>O252+O253+O249</f>
        <v>0</v>
      </c>
      <c r="P248" s="230">
        <f>P252+P253+P249</f>
        <v>0</v>
      </c>
      <c r="Q248" s="189">
        <f t="shared" si="28"/>
        <v>0</v>
      </c>
      <c r="R248" s="221">
        <v>0</v>
      </c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</row>
    <row r="249" spans="1:160" ht="15">
      <c r="A249" s="34"/>
      <c r="B249" s="35"/>
      <c r="C249" s="35"/>
      <c r="D249" s="35"/>
      <c r="E249" s="35"/>
      <c r="F249" s="36"/>
      <c r="G249" s="171" t="s">
        <v>203</v>
      </c>
      <c r="H249" s="188">
        <v>0</v>
      </c>
      <c r="I249" s="188">
        <v>0</v>
      </c>
      <c r="J249" s="239">
        <v>0</v>
      </c>
      <c r="K249" s="303">
        <f>I249+J249</f>
        <v>0</v>
      </c>
      <c r="L249" s="297">
        <f t="shared" si="27"/>
        <v>0</v>
      </c>
      <c r="M249" s="221">
        <v>0</v>
      </c>
      <c r="N249" s="188">
        <v>0</v>
      </c>
      <c r="O249" s="188">
        <v>0</v>
      </c>
      <c r="P249" s="223">
        <f>N249+O249</f>
        <v>0</v>
      </c>
      <c r="Q249" s="189">
        <f t="shared" si="28"/>
        <v>0</v>
      </c>
      <c r="R249" s="221">
        <v>0</v>
      </c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</row>
    <row r="250" spans="1:160" ht="15" hidden="1">
      <c r="A250" s="34"/>
      <c r="B250" s="35"/>
      <c r="C250" s="35"/>
      <c r="D250" s="35"/>
      <c r="E250" s="35"/>
      <c r="F250" s="36"/>
      <c r="G250" s="171" t="s">
        <v>204</v>
      </c>
      <c r="H250" s="188"/>
      <c r="I250" s="188"/>
      <c r="J250" s="239"/>
      <c r="K250" s="303"/>
      <c r="L250" s="297">
        <f t="shared" si="27"/>
        <v>0</v>
      </c>
      <c r="M250" s="221">
        <v>0</v>
      </c>
      <c r="N250" s="188"/>
      <c r="O250" s="188"/>
      <c r="P250" s="223"/>
      <c r="Q250" s="189">
        <f t="shared" si="28"/>
        <v>0</v>
      </c>
      <c r="R250" s="221">
        <v>0</v>
      </c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</row>
    <row r="251" spans="1:160" ht="25.5" hidden="1">
      <c r="A251" s="34"/>
      <c r="B251" s="35"/>
      <c r="C251" s="35"/>
      <c r="D251" s="35"/>
      <c r="E251" s="35"/>
      <c r="F251" s="36"/>
      <c r="G251" s="171" t="s">
        <v>205</v>
      </c>
      <c r="H251" s="188"/>
      <c r="I251" s="188"/>
      <c r="J251" s="239"/>
      <c r="K251" s="303"/>
      <c r="L251" s="297">
        <f t="shared" si="27"/>
        <v>0</v>
      </c>
      <c r="M251" s="221">
        <v>0</v>
      </c>
      <c r="N251" s="188"/>
      <c r="O251" s="188"/>
      <c r="P251" s="223"/>
      <c r="Q251" s="189">
        <f t="shared" si="28"/>
        <v>0</v>
      </c>
      <c r="R251" s="221">
        <v>0</v>
      </c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</row>
    <row r="252" spans="1:160" ht="25.5">
      <c r="A252" s="34"/>
      <c r="B252" s="35"/>
      <c r="C252" s="35"/>
      <c r="D252" s="35"/>
      <c r="E252" s="35"/>
      <c r="F252" s="36" t="s">
        <v>14</v>
      </c>
      <c r="G252" s="171" t="s">
        <v>206</v>
      </c>
      <c r="H252" s="188">
        <v>0</v>
      </c>
      <c r="I252" s="188">
        <v>0</v>
      </c>
      <c r="J252" s="239">
        <v>0</v>
      </c>
      <c r="K252" s="303">
        <f>I252+J252</f>
        <v>0</v>
      </c>
      <c r="L252" s="297">
        <f t="shared" si="27"/>
        <v>0</v>
      </c>
      <c r="M252" s="221">
        <v>0</v>
      </c>
      <c r="N252" s="188">
        <v>0</v>
      </c>
      <c r="O252" s="188">
        <v>0</v>
      </c>
      <c r="P252" s="223">
        <f>N252+O252</f>
        <v>0</v>
      </c>
      <c r="Q252" s="189">
        <f t="shared" si="28"/>
        <v>0</v>
      </c>
      <c r="R252" s="221">
        <v>0</v>
      </c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</row>
    <row r="253" spans="1:160" ht="25.5">
      <c r="A253" s="34"/>
      <c r="B253" s="35"/>
      <c r="C253" s="35"/>
      <c r="D253" s="35"/>
      <c r="E253" s="35"/>
      <c r="F253" s="36" t="s">
        <v>139</v>
      </c>
      <c r="G253" s="171" t="s">
        <v>207</v>
      </c>
      <c r="H253" s="188">
        <v>0</v>
      </c>
      <c r="I253" s="188">
        <v>0</v>
      </c>
      <c r="J253" s="239">
        <v>0</v>
      </c>
      <c r="K253" s="303">
        <f>I253+J253</f>
        <v>0</v>
      </c>
      <c r="L253" s="297">
        <f t="shared" si="27"/>
        <v>0</v>
      </c>
      <c r="M253" s="221">
        <v>0</v>
      </c>
      <c r="N253" s="188">
        <v>0</v>
      </c>
      <c r="O253" s="188">
        <v>0</v>
      </c>
      <c r="P253" s="223">
        <f>N253+O253</f>
        <v>0</v>
      </c>
      <c r="Q253" s="189">
        <f t="shared" si="28"/>
        <v>0</v>
      </c>
      <c r="R253" s="221">
        <v>0</v>
      </c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</row>
    <row r="254" spans="1:160" ht="25.5" hidden="1">
      <c r="A254" s="34"/>
      <c r="B254" s="35"/>
      <c r="C254" s="35"/>
      <c r="D254" s="35"/>
      <c r="E254" s="35"/>
      <c r="F254" s="36"/>
      <c r="G254" s="171" t="s">
        <v>208</v>
      </c>
      <c r="H254" s="188"/>
      <c r="I254" s="188"/>
      <c r="J254" s="239"/>
      <c r="K254" s="303"/>
      <c r="L254" s="297">
        <f t="shared" si="27"/>
        <v>0</v>
      </c>
      <c r="M254" s="221" t="e">
        <f t="shared" si="29"/>
        <v>#DIV/0!</v>
      </c>
      <c r="N254" s="188"/>
      <c r="O254" s="188"/>
      <c r="P254" s="223"/>
      <c r="Q254" s="189" t="e">
        <f t="shared" si="28"/>
        <v>#DIV/0!</v>
      </c>
      <c r="R254" s="221" t="e">
        <f aca="true" t="shared" si="32" ref="R254:R260">P254/M254*100</f>
        <v>#DIV/0!</v>
      </c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</row>
    <row r="255" spans="1:160" ht="15">
      <c r="A255" s="25"/>
      <c r="B255" s="26"/>
      <c r="C255" s="26"/>
      <c r="D255" s="26"/>
      <c r="E255" s="26" t="s">
        <v>39</v>
      </c>
      <c r="F255" s="27"/>
      <c r="G255" s="163" t="s">
        <v>124</v>
      </c>
      <c r="H255" s="194">
        <f>SUM(H256+H257+H258+H259+H260+H261)</f>
        <v>381100</v>
      </c>
      <c r="I255" s="194">
        <f>SUM(I256+I257+I258+I259+I260+I261)</f>
        <v>271700</v>
      </c>
      <c r="J255" s="194">
        <f>SUM(J256+J257+J258+J259+J260+J261)</f>
        <v>33980</v>
      </c>
      <c r="K255" s="310">
        <f>SUM(K256+K257+K258+K259+K260+K261)</f>
        <v>305680</v>
      </c>
      <c r="L255" s="297">
        <f t="shared" si="27"/>
        <v>75420</v>
      </c>
      <c r="M255" s="221">
        <f t="shared" si="29"/>
        <v>80.2099186565206</v>
      </c>
      <c r="N255" s="194">
        <f>SUM(N256+N257+N258+N259+N260+N261)</f>
        <v>68347</v>
      </c>
      <c r="O255" s="194">
        <f>SUM(O256+O257+O258+O259+O260+O261)</f>
        <v>33477</v>
      </c>
      <c r="P255" s="230">
        <f>SUM(P256+P257+P258+P259+P260+P261)</f>
        <v>101824</v>
      </c>
      <c r="Q255" s="189">
        <f t="shared" si="28"/>
        <v>-101743.79008134348</v>
      </c>
      <c r="R255" s="221">
        <f t="shared" si="32"/>
        <v>126946.89348338131</v>
      </c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</row>
    <row r="256" spans="1:160" ht="28.5" customHeight="1">
      <c r="A256" s="34"/>
      <c r="B256" s="35"/>
      <c r="C256" s="35"/>
      <c r="D256" s="35"/>
      <c r="E256" s="35"/>
      <c r="F256" s="36" t="s">
        <v>24</v>
      </c>
      <c r="G256" s="171" t="s">
        <v>125</v>
      </c>
      <c r="H256" s="188">
        <f>108700+108700+48700</f>
        <v>266100</v>
      </c>
      <c r="I256" s="188">
        <v>188763</v>
      </c>
      <c r="J256" s="239">
        <v>24835</v>
      </c>
      <c r="K256" s="303">
        <f aca="true" t="shared" si="33" ref="K256:K261">I256+J256</f>
        <v>213598</v>
      </c>
      <c r="L256" s="297">
        <f t="shared" si="27"/>
        <v>52502</v>
      </c>
      <c r="M256" s="221">
        <f t="shared" si="29"/>
        <v>80.26982337467118</v>
      </c>
      <c r="N256" s="188">
        <v>48040</v>
      </c>
      <c r="O256" s="188">
        <v>23522</v>
      </c>
      <c r="P256" s="223">
        <f aca="true" t="shared" si="34" ref="P256:P261">N256+O256</f>
        <v>71562</v>
      </c>
      <c r="Q256" s="189">
        <f t="shared" si="28"/>
        <v>-71481.73017662532</v>
      </c>
      <c r="R256" s="221">
        <f t="shared" si="32"/>
        <v>89151.80947387149</v>
      </c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</row>
    <row r="257" spans="1:160" ht="25.5">
      <c r="A257" s="34"/>
      <c r="B257" s="35"/>
      <c r="C257" s="35"/>
      <c r="D257" s="35"/>
      <c r="E257" s="35"/>
      <c r="F257" s="36" t="s">
        <v>22</v>
      </c>
      <c r="G257" s="171" t="s">
        <v>126</v>
      </c>
      <c r="H257" s="188">
        <v>9000</v>
      </c>
      <c r="I257" s="188">
        <v>5932</v>
      </c>
      <c r="J257" s="239">
        <v>780</v>
      </c>
      <c r="K257" s="303">
        <f t="shared" si="33"/>
        <v>6712</v>
      </c>
      <c r="L257" s="297">
        <f t="shared" si="27"/>
        <v>2288</v>
      </c>
      <c r="M257" s="221">
        <f t="shared" si="29"/>
        <v>74.57777777777778</v>
      </c>
      <c r="N257" s="188">
        <v>1498</v>
      </c>
      <c r="O257" s="188">
        <v>740</v>
      </c>
      <c r="P257" s="223">
        <f t="shared" si="34"/>
        <v>2238</v>
      </c>
      <c r="Q257" s="189">
        <f t="shared" si="28"/>
        <v>-2163.4222222222224</v>
      </c>
      <c r="R257" s="221">
        <f t="shared" si="32"/>
        <v>3000.893921334922</v>
      </c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</row>
    <row r="258" spans="1:160" ht="25.5">
      <c r="A258" s="34"/>
      <c r="B258" s="35"/>
      <c r="C258" s="35"/>
      <c r="D258" s="35"/>
      <c r="E258" s="35"/>
      <c r="F258" s="36" t="s">
        <v>39</v>
      </c>
      <c r="G258" s="171" t="s">
        <v>127</v>
      </c>
      <c r="H258" s="188">
        <f>24000+37000+17000</f>
        <v>78000</v>
      </c>
      <c r="I258" s="188">
        <v>62226</v>
      </c>
      <c r="J258" s="239">
        <v>8129</v>
      </c>
      <c r="K258" s="303">
        <f t="shared" si="33"/>
        <v>70355</v>
      </c>
      <c r="L258" s="297">
        <f t="shared" si="27"/>
        <v>7645</v>
      </c>
      <c r="M258" s="221">
        <f t="shared" si="29"/>
        <v>90.19871794871794</v>
      </c>
      <c r="N258" s="188">
        <v>15816</v>
      </c>
      <c r="O258" s="188">
        <v>7736</v>
      </c>
      <c r="P258" s="223">
        <f t="shared" si="34"/>
        <v>23552</v>
      </c>
      <c r="Q258" s="189">
        <f t="shared" si="28"/>
        <v>-23461.80128205128</v>
      </c>
      <c r="R258" s="221">
        <f t="shared" si="32"/>
        <v>26111.235875204322</v>
      </c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</row>
    <row r="259" spans="1:160" ht="25.5">
      <c r="A259" s="34"/>
      <c r="B259" s="35"/>
      <c r="C259" s="35"/>
      <c r="D259" s="35"/>
      <c r="E259" s="35"/>
      <c r="F259" s="36" t="s">
        <v>14</v>
      </c>
      <c r="G259" s="171" t="s">
        <v>128</v>
      </c>
      <c r="H259" s="188">
        <v>3000</v>
      </c>
      <c r="I259" s="188">
        <v>1779</v>
      </c>
      <c r="J259" s="239">
        <v>236</v>
      </c>
      <c r="K259" s="303">
        <f t="shared" si="33"/>
        <v>2015</v>
      </c>
      <c r="L259" s="297">
        <f t="shared" si="27"/>
        <v>985</v>
      </c>
      <c r="M259" s="221">
        <f t="shared" si="29"/>
        <v>67.16666666666666</v>
      </c>
      <c r="N259" s="188">
        <v>448</v>
      </c>
      <c r="O259" s="188">
        <v>222</v>
      </c>
      <c r="P259" s="223">
        <f t="shared" si="34"/>
        <v>670</v>
      </c>
      <c r="Q259" s="189">
        <f t="shared" si="28"/>
        <v>-602.8333333333334</v>
      </c>
      <c r="R259" s="221">
        <f t="shared" si="32"/>
        <v>997.5186104218365</v>
      </c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</row>
    <row r="260" spans="1:160" ht="25.5">
      <c r="A260" s="34"/>
      <c r="B260" s="35"/>
      <c r="C260" s="35"/>
      <c r="D260" s="35"/>
      <c r="E260" s="35"/>
      <c r="F260" s="36" t="s">
        <v>26</v>
      </c>
      <c r="G260" s="171" t="s">
        <v>129</v>
      </c>
      <c r="H260" s="188">
        <v>25000</v>
      </c>
      <c r="I260" s="188">
        <v>13000</v>
      </c>
      <c r="J260" s="239">
        <v>0</v>
      </c>
      <c r="K260" s="303">
        <f>I260+J260</f>
        <v>13000</v>
      </c>
      <c r="L260" s="297">
        <f t="shared" si="27"/>
        <v>12000</v>
      </c>
      <c r="M260" s="221">
        <f t="shared" si="29"/>
        <v>52</v>
      </c>
      <c r="N260" s="188">
        <v>2545</v>
      </c>
      <c r="O260" s="188">
        <v>1257</v>
      </c>
      <c r="P260" s="223">
        <f t="shared" si="34"/>
        <v>3802</v>
      </c>
      <c r="Q260" s="189">
        <f t="shared" si="28"/>
        <v>-3750</v>
      </c>
      <c r="R260" s="221">
        <f t="shared" si="32"/>
        <v>7311.538461538461</v>
      </c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</row>
    <row r="261" spans="1:160" ht="25.5">
      <c r="A261" s="34"/>
      <c r="B261" s="35"/>
      <c r="C261" s="35"/>
      <c r="D261" s="35"/>
      <c r="E261" s="35"/>
      <c r="F261" s="36" t="s">
        <v>130</v>
      </c>
      <c r="G261" s="171" t="s">
        <v>131</v>
      </c>
      <c r="H261" s="188"/>
      <c r="I261" s="188">
        <v>0</v>
      </c>
      <c r="J261" s="239"/>
      <c r="K261" s="303">
        <f t="shared" si="33"/>
        <v>0</v>
      </c>
      <c r="L261" s="297">
        <f t="shared" si="27"/>
        <v>0</v>
      </c>
      <c r="M261" s="221">
        <v>0</v>
      </c>
      <c r="N261" s="188">
        <v>0</v>
      </c>
      <c r="O261" s="188"/>
      <c r="P261" s="223">
        <f t="shared" si="34"/>
        <v>0</v>
      </c>
      <c r="Q261" s="189">
        <f t="shared" si="28"/>
        <v>0</v>
      </c>
      <c r="R261" s="221">
        <v>0</v>
      </c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</row>
    <row r="262" spans="1:160" ht="15">
      <c r="A262" s="25"/>
      <c r="B262" s="26"/>
      <c r="C262" s="26"/>
      <c r="D262" s="26" t="s">
        <v>73</v>
      </c>
      <c r="E262" s="26"/>
      <c r="F262" s="27"/>
      <c r="G262" s="170" t="s">
        <v>74</v>
      </c>
      <c r="H262" s="194">
        <f>H263+H274+H275+H279+H282+H283+H284+H285+H286+H287+H289+H290</f>
        <v>735200</v>
      </c>
      <c r="I262" s="194">
        <f>I263+I274+I275+I279+I282+I283+I284+I285+I286+I287+I289+I290</f>
        <v>423417</v>
      </c>
      <c r="J262" s="194">
        <f>J263+J274+J275+J279+J282+J283+J284+J285+J286+J287+J289+J290</f>
        <v>36094.07</v>
      </c>
      <c r="K262" s="310">
        <f>K263+K274+K275+K279+K282+K283+K284+K285+K286+K287+K289+K290</f>
        <v>459511.07</v>
      </c>
      <c r="L262" s="297">
        <f t="shared" si="27"/>
        <v>275688.93</v>
      </c>
      <c r="M262" s="221">
        <f t="shared" si="29"/>
        <v>62.50150571273123</v>
      </c>
      <c r="N262" s="194">
        <f>N263+N274+N275+N279+N282+N283+N284+N285+N286+N287+N289+N290</f>
        <v>62802</v>
      </c>
      <c r="O262" s="194">
        <f>O263+O274+O275+O279+O282+O283+O284+O285+O286+O287+O289+O290</f>
        <v>69676</v>
      </c>
      <c r="P262" s="230">
        <f>P263+P274+P275+P279+P282+P283+P284+P285+P286+P287+P289+P290</f>
        <v>132478</v>
      </c>
      <c r="Q262" s="189">
        <f t="shared" si="28"/>
        <v>-132415.49849428725</v>
      </c>
      <c r="R262" s="221">
        <f aca="true" t="shared" si="35" ref="R262:R273">P262/M262*100</f>
        <v>211959.6935934536</v>
      </c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</row>
    <row r="263" spans="1:160" ht="15">
      <c r="A263" s="25"/>
      <c r="B263" s="26"/>
      <c r="C263" s="26"/>
      <c r="D263" s="26"/>
      <c r="E263" s="26" t="s">
        <v>24</v>
      </c>
      <c r="F263" s="27"/>
      <c r="G263" s="163" t="s">
        <v>132</v>
      </c>
      <c r="H263" s="194">
        <f>SUM(H264:H273)</f>
        <v>382200</v>
      </c>
      <c r="I263" s="194">
        <f>SUM(I264:I273)</f>
        <v>273266</v>
      </c>
      <c r="J263" s="194">
        <f>SUM(J264:J273)</f>
        <v>27172.07</v>
      </c>
      <c r="K263" s="310">
        <f>SUM(K264:K273)</f>
        <v>300438.07</v>
      </c>
      <c r="L263" s="297">
        <f t="shared" si="27"/>
        <v>81761.93</v>
      </c>
      <c r="M263" s="221">
        <f t="shared" si="29"/>
        <v>78.60755363683936</v>
      </c>
      <c r="N263" s="194">
        <f>SUM(N264:N273)</f>
        <v>53312</v>
      </c>
      <c r="O263" s="194">
        <f>SUM(O264:O273)</f>
        <v>30909</v>
      </c>
      <c r="P263" s="230">
        <f>SUM(P264:P273)</f>
        <v>84221</v>
      </c>
      <c r="Q263" s="189">
        <f t="shared" si="28"/>
        <v>-84142.39244636316</v>
      </c>
      <c r="R263" s="221">
        <f t="shared" si="35"/>
        <v>107141.10299004383</v>
      </c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</row>
    <row r="264" spans="1:160" ht="15">
      <c r="A264" s="34"/>
      <c r="B264" s="35"/>
      <c r="C264" s="35"/>
      <c r="D264" s="35"/>
      <c r="E264" s="35"/>
      <c r="F264" s="36" t="s">
        <v>24</v>
      </c>
      <c r="G264" s="171" t="s">
        <v>133</v>
      </c>
      <c r="H264" s="188">
        <f>3000+3000+2000</f>
        <v>8000</v>
      </c>
      <c r="I264" s="188">
        <v>7973</v>
      </c>
      <c r="J264" s="239">
        <v>-1</v>
      </c>
      <c r="K264" s="303">
        <f aca="true" t="shared" si="36" ref="K264:K269">I264+J264</f>
        <v>7972</v>
      </c>
      <c r="L264" s="297">
        <f t="shared" si="27"/>
        <v>28</v>
      </c>
      <c r="M264" s="221">
        <f t="shared" si="29"/>
        <v>99.65</v>
      </c>
      <c r="N264" s="188">
        <v>0</v>
      </c>
      <c r="O264" s="188">
        <v>1940</v>
      </c>
      <c r="P264" s="223">
        <f aca="true" t="shared" si="37" ref="P264:P269">N264+O264</f>
        <v>1940</v>
      </c>
      <c r="Q264" s="189">
        <f t="shared" si="28"/>
        <v>-1840.35</v>
      </c>
      <c r="R264" s="221">
        <f t="shared" si="35"/>
        <v>1946.8138484696435</v>
      </c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</row>
    <row r="265" spans="1:160" ht="15">
      <c r="A265" s="34"/>
      <c r="B265" s="35"/>
      <c r="C265" s="35"/>
      <c r="D265" s="35"/>
      <c r="E265" s="35"/>
      <c r="F265" s="36" t="s">
        <v>22</v>
      </c>
      <c r="G265" s="171" t="s">
        <v>134</v>
      </c>
      <c r="H265" s="188">
        <v>5000</v>
      </c>
      <c r="I265" s="188">
        <v>1998</v>
      </c>
      <c r="J265" s="239">
        <v>0</v>
      </c>
      <c r="K265" s="303">
        <f t="shared" si="36"/>
        <v>1998</v>
      </c>
      <c r="L265" s="297">
        <f t="shared" si="27"/>
        <v>3002</v>
      </c>
      <c r="M265" s="221">
        <f t="shared" si="29"/>
        <v>39.96</v>
      </c>
      <c r="N265" s="188"/>
      <c r="O265" s="188"/>
      <c r="P265" s="223">
        <f t="shared" si="37"/>
        <v>0</v>
      </c>
      <c r="Q265" s="189">
        <f t="shared" si="28"/>
        <v>39.96</v>
      </c>
      <c r="R265" s="221">
        <f t="shared" si="35"/>
        <v>0</v>
      </c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</row>
    <row r="266" spans="1:160" ht="25.5">
      <c r="A266" s="34"/>
      <c r="B266" s="35"/>
      <c r="C266" s="35"/>
      <c r="D266" s="35"/>
      <c r="E266" s="35"/>
      <c r="F266" s="36" t="s">
        <v>39</v>
      </c>
      <c r="G266" s="171" t="s">
        <v>209</v>
      </c>
      <c r="H266" s="188">
        <f>27000+32000+11000</f>
        <v>70000</v>
      </c>
      <c r="I266" s="188">
        <v>48343</v>
      </c>
      <c r="J266" s="239">
        <v>348.07</v>
      </c>
      <c r="K266" s="303">
        <f t="shared" si="36"/>
        <v>48691.07</v>
      </c>
      <c r="L266" s="297">
        <f t="shared" si="27"/>
        <v>21308.93</v>
      </c>
      <c r="M266" s="221">
        <f t="shared" si="29"/>
        <v>69.55867142857143</v>
      </c>
      <c r="N266" s="188">
        <v>19208</v>
      </c>
      <c r="O266" s="188">
        <v>7145</v>
      </c>
      <c r="P266" s="223">
        <f t="shared" si="37"/>
        <v>26353</v>
      </c>
      <c r="Q266" s="189">
        <f t="shared" si="28"/>
        <v>-26283.44132857143</v>
      </c>
      <c r="R266" s="221">
        <f t="shared" si="35"/>
        <v>37886.00250518216</v>
      </c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</row>
    <row r="267" spans="1:160" ht="15">
      <c r="A267" s="34"/>
      <c r="B267" s="35"/>
      <c r="C267" s="35"/>
      <c r="D267" s="35"/>
      <c r="E267" s="35"/>
      <c r="F267" s="36" t="s">
        <v>14</v>
      </c>
      <c r="G267" s="171" t="s">
        <v>136</v>
      </c>
      <c r="H267" s="188">
        <f>1200+2000+1000</f>
        <v>4200</v>
      </c>
      <c r="I267" s="188">
        <v>2963</v>
      </c>
      <c r="J267" s="239">
        <v>118</v>
      </c>
      <c r="K267" s="303">
        <f t="shared" si="36"/>
        <v>3081</v>
      </c>
      <c r="L267" s="297">
        <f aca="true" t="shared" si="38" ref="L267:L330">H267-K267</f>
        <v>1119</v>
      </c>
      <c r="M267" s="221">
        <f aca="true" t="shared" si="39" ref="M267:M274">K267/H267*100</f>
        <v>73.35714285714286</v>
      </c>
      <c r="N267" s="188">
        <v>631</v>
      </c>
      <c r="O267" s="188">
        <v>355</v>
      </c>
      <c r="P267" s="223">
        <f t="shared" si="37"/>
        <v>986</v>
      </c>
      <c r="Q267" s="189">
        <f aca="true" t="shared" si="40" ref="Q267:Q330">M267-P267</f>
        <v>-912.6428571428571</v>
      </c>
      <c r="R267" s="221">
        <f t="shared" si="35"/>
        <v>1344.1090555014605</v>
      </c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</row>
    <row r="268" spans="1:160" ht="15">
      <c r="A268" s="34"/>
      <c r="B268" s="35"/>
      <c r="C268" s="35"/>
      <c r="D268" s="35"/>
      <c r="E268" s="35"/>
      <c r="F268" s="36" t="s">
        <v>139</v>
      </c>
      <c r="G268" s="171" t="s">
        <v>173</v>
      </c>
      <c r="H268" s="188">
        <f>2000+3000+6000</f>
        <v>11000</v>
      </c>
      <c r="I268" s="188">
        <v>7000</v>
      </c>
      <c r="J268" s="239">
        <v>0</v>
      </c>
      <c r="K268" s="303">
        <f t="shared" si="36"/>
        <v>7000</v>
      </c>
      <c r="L268" s="297">
        <f t="shared" si="38"/>
        <v>4000</v>
      </c>
      <c r="M268" s="221">
        <f t="shared" si="39"/>
        <v>63.63636363636363</v>
      </c>
      <c r="N268" s="188"/>
      <c r="O268" s="188">
        <v>0</v>
      </c>
      <c r="P268" s="223">
        <f t="shared" si="37"/>
        <v>0</v>
      </c>
      <c r="Q268" s="189">
        <f t="shared" si="40"/>
        <v>63.63636363636363</v>
      </c>
      <c r="R268" s="221">
        <f t="shared" si="35"/>
        <v>0</v>
      </c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</row>
    <row r="269" spans="1:160" ht="15">
      <c r="A269" s="34"/>
      <c r="B269" s="35"/>
      <c r="C269" s="35"/>
      <c r="D269" s="35"/>
      <c r="E269" s="35"/>
      <c r="F269" s="36" t="s">
        <v>26</v>
      </c>
      <c r="G269" s="171" t="s">
        <v>174</v>
      </c>
      <c r="H269" s="188">
        <v>9000</v>
      </c>
      <c r="I269" s="188">
        <v>6077</v>
      </c>
      <c r="J269" s="239">
        <v>858</v>
      </c>
      <c r="K269" s="303">
        <f t="shared" si="36"/>
        <v>6935</v>
      </c>
      <c r="L269" s="297">
        <f t="shared" si="38"/>
        <v>2065</v>
      </c>
      <c r="M269" s="221">
        <f t="shared" si="39"/>
        <v>77.05555555555556</v>
      </c>
      <c r="N269" s="188">
        <v>3061</v>
      </c>
      <c r="O269" s="188"/>
      <c r="P269" s="223">
        <f t="shared" si="37"/>
        <v>3061</v>
      </c>
      <c r="Q269" s="189">
        <f t="shared" si="40"/>
        <v>-2983.9444444444443</v>
      </c>
      <c r="R269" s="221">
        <f t="shared" si="35"/>
        <v>3972.4585436193224</v>
      </c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</row>
    <row r="270" spans="1:160" ht="15" hidden="1">
      <c r="A270" s="34"/>
      <c r="B270" s="35"/>
      <c r="C270" s="35"/>
      <c r="D270" s="35"/>
      <c r="E270" s="35"/>
      <c r="F270" s="36"/>
      <c r="G270" s="171" t="s">
        <v>175</v>
      </c>
      <c r="H270" s="188"/>
      <c r="I270" s="188"/>
      <c r="J270" s="239"/>
      <c r="K270" s="303"/>
      <c r="L270" s="297">
        <f t="shared" si="38"/>
        <v>0</v>
      </c>
      <c r="M270" s="221" t="e">
        <f t="shared" si="39"/>
        <v>#DIV/0!</v>
      </c>
      <c r="N270" s="188"/>
      <c r="O270" s="188"/>
      <c r="P270" s="223"/>
      <c r="Q270" s="189" t="e">
        <f t="shared" si="40"/>
        <v>#DIV/0!</v>
      </c>
      <c r="R270" s="221" t="e">
        <f t="shared" si="35"/>
        <v>#DIV/0!</v>
      </c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</row>
    <row r="271" spans="1:160" ht="25.5">
      <c r="A271" s="34"/>
      <c r="B271" s="35"/>
      <c r="C271" s="35"/>
      <c r="D271" s="35"/>
      <c r="E271" s="35"/>
      <c r="F271" s="36" t="s">
        <v>112</v>
      </c>
      <c r="G271" s="171" t="s">
        <v>176</v>
      </c>
      <c r="H271" s="188">
        <v>42000</v>
      </c>
      <c r="I271" s="188">
        <v>26918</v>
      </c>
      <c r="J271" s="239">
        <v>3520</v>
      </c>
      <c r="K271" s="303">
        <f>I271+J271</f>
        <v>30438</v>
      </c>
      <c r="L271" s="297">
        <f t="shared" si="38"/>
        <v>11562</v>
      </c>
      <c r="M271" s="221">
        <f t="shared" si="39"/>
        <v>72.47142857142858</v>
      </c>
      <c r="N271" s="188">
        <v>7524</v>
      </c>
      <c r="O271" s="188">
        <v>3449</v>
      </c>
      <c r="P271" s="223">
        <f>N271+O271</f>
        <v>10973</v>
      </c>
      <c r="Q271" s="189">
        <f t="shared" si="40"/>
        <v>-10900.528571428571</v>
      </c>
      <c r="R271" s="221">
        <f t="shared" si="35"/>
        <v>15141.1393652671</v>
      </c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</row>
    <row r="272" spans="1:160" ht="25.5">
      <c r="A272" s="34"/>
      <c r="B272" s="35"/>
      <c r="C272" s="35"/>
      <c r="D272" s="35"/>
      <c r="E272" s="35"/>
      <c r="F272" s="36" t="s">
        <v>114</v>
      </c>
      <c r="G272" s="171" t="s">
        <v>137</v>
      </c>
      <c r="H272" s="188">
        <f>43000+81000+85000</f>
        <v>209000</v>
      </c>
      <c r="I272" s="188">
        <v>154530</v>
      </c>
      <c r="J272" s="239">
        <v>22188</v>
      </c>
      <c r="K272" s="303">
        <f>I272+J272</f>
        <v>176718</v>
      </c>
      <c r="L272" s="297">
        <f t="shared" si="38"/>
        <v>32282</v>
      </c>
      <c r="M272" s="221">
        <f t="shared" si="39"/>
        <v>84.55406698564593</v>
      </c>
      <c r="N272" s="188">
        <v>21755</v>
      </c>
      <c r="O272" s="188">
        <v>14476</v>
      </c>
      <c r="P272" s="223">
        <f>N272+O272</f>
        <v>36231</v>
      </c>
      <c r="Q272" s="189">
        <f t="shared" si="40"/>
        <v>-36146.44593301435</v>
      </c>
      <c r="R272" s="221">
        <f t="shared" si="35"/>
        <v>42849.50599259837</v>
      </c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</row>
    <row r="273" spans="1:160" ht="25.5">
      <c r="A273" s="34"/>
      <c r="B273" s="35"/>
      <c r="C273" s="35"/>
      <c r="D273" s="35"/>
      <c r="E273" s="35"/>
      <c r="F273" s="36" t="s">
        <v>75</v>
      </c>
      <c r="G273" s="171" t="s">
        <v>138</v>
      </c>
      <c r="H273" s="188">
        <f>5000+9000+10000</f>
        <v>24000</v>
      </c>
      <c r="I273" s="188">
        <v>17464</v>
      </c>
      <c r="J273" s="239">
        <v>141</v>
      </c>
      <c r="K273" s="303">
        <f>I273+J273</f>
        <v>17605</v>
      </c>
      <c r="L273" s="297">
        <f t="shared" si="38"/>
        <v>6395</v>
      </c>
      <c r="M273" s="221">
        <f t="shared" si="39"/>
        <v>73.35416666666667</v>
      </c>
      <c r="N273" s="188">
        <v>1133</v>
      </c>
      <c r="O273" s="188">
        <v>3544</v>
      </c>
      <c r="P273" s="223">
        <f>N273+O273</f>
        <v>4677</v>
      </c>
      <c r="Q273" s="189">
        <f t="shared" si="40"/>
        <v>-4603.645833333333</v>
      </c>
      <c r="R273" s="221">
        <f t="shared" si="35"/>
        <v>6375.915932973587</v>
      </c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</row>
    <row r="274" spans="1:160" ht="15">
      <c r="A274" s="34"/>
      <c r="B274" s="35"/>
      <c r="C274" s="35"/>
      <c r="D274" s="35"/>
      <c r="E274" s="35" t="s">
        <v>22</v>
      </c>
      <c r="F274" s="36"/>
      <c r="G274" s="171" t="s">
        <v>177</v>
      </c>
      <c r="H274" s="188">
        <f>25000+200000</f>
        <v>225000</v>
      </c>
      <c r="I274" s="188">
        <v>59676</v>
      </c>
      <c r="J274" s="239">
        <v>0</v>
      </c>
      <c r="K274" s="303">
        <f>I274+J274</f>
        <v>59676</v>
      </c>
      <c r="L274" s="297">
        <f t="shared" si="38"/>
        <v>165324</v>
      </c>
      <c r="M274" s="221">
        <f t="shared" si="39"/>
        <v>26.522666666666666</v>
      </c>
      <c r="N274" s="188">
        <v>0</v>
      </c>
      <c r="O274" s="188"/>
      <c r="P274" s="223">
        <f>N274+O274</f>
        <v>0</v>
      </c>
      <c r="Q274" s="189">
        <f t="shared" si="40"/>
        <v>26.522666666666666</v>
      </c>
      <c r="R274" s="221">
        <v>0</v>
      </c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</row>
    <row r="275" spans="1:160" ht="25.5">
      <c r="A275" s="25"/>
      <c r="B275" s="26"/>
      <c r="C275" s="26"/>
      <c r="D275" s="26"/>
      <c r="E275" s="26" t="s">
        <v>139</v>
      </c>
      <c r="F275" s="27"/>
      <c r="G275" s="163" t="s">
        <v>140</v>
      </c>
      <c r="H275" s="194">
        <f>H276+H277+H278</f>
        <v>4000</v>
      </c>
      <c r="I275" s="194">
        <f>I276+I277+I278</f>
        <v>2947</v>
      </c>
      <c r="J275" s="194">
        <f>J276+J277+J278</f>
        <v>300</v>
      </c>
      <c r="K275" s="310">
        <f>K276+K277+K278</f>
        <v>3247</v>
      </c>
      <c r="L275" s="297">
        <f t="shared" si="38"/>
        <v>753</v>
      </c>
      <c r="M275" s="221">
        <f aca="true" t="shared" si="41" ref="M275:M284">K275/H275*100</f>
        <v>81.175</v>
      </c>
      <c r="N275" s="194">
        <f>N276+N277+N278</f>
        <v>0</v>
      </c>
      <c r="O275" s="194">
        <f>O276+O277+O278</f>
        <v>1115</v>
      </c>
      <c r="P275" s="230">
        <f>P276+P277+P278</f>
        <v>1115</v>
      </c>
      <c r="Q275" s="189">
        <f t="shared" si="40"/>
        <v>-1033.825</v>
      </c>
      <c r="R275" s="221">
        <f aca="true" t="shared" si="42" ref="R275:R280">P275/M275*100</f>
        <v>1373.5756082537728</v>
      </c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</row>
    <row r="276" spans="1:160" ht="15" hidden="1">
      <c r="A276" s="34"/>
      <c r="B276" s="35"/>
      <c r="C276" s="35"/>
      <c r="D276" s="35"/>
      <c r="E276" s="35"/>
      <c r="F276" s="36"/>
      <c r="G276" s="171" t="s">
        <v>141</v>
      </c>
      <c r="H276" s="188"/>
      <c r="I276" s="188"/>
      <c r="J276" s="239"/>
      <c r="K276" s="303"/>
      <c r="L276" s="297">
        <f t="shared" si="38"/>
        <v>0</v>
      </c>
      <c r="M276" s="221" t="e">
        <f t="shared" si="41"/>
        <v>#DIV/0!</v>
      </c>
      <c r="N276" s="188"/>
      <c r="O276" s="188"/>
      <c r="P276" s="223"/>
      <c r="Q276" s="189" t="e">
        <f t="shared" si="40"/>
        <v>#DIV/0!</v>
      </c>
      <c r="R276" s="221" t="e">
        <f t="shared" si="42"/>
        <v>#DIV/0!</v>
      </c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</row>
    <row r="277" spans="1:160" ht="15" hidden="1">
      <c r="A277" s="34"/>
      <c r="B277" s="35"/>
      <c r="C277" s="35"/>
      <c r="D277" s="35"/>
      <c r="E277" s="35"/>
      <c r="F277" s="36"/>
      <c r="G277" s="171" t="s">
        <v>142</v>
      </c>
      <c r="H277" s="188"/>
      <c r="I277" s="188"/>
      <c r="J277" s="239"/>
      <c r="K277" s="303"/>
      <c r="L277" s="297">
        <f t="shared" si="38"/>
        <v>0</v>
      </c>
      <c r="M277" s="221" t="e">
        <f t="shared" si="41"/>
        <v>#DIV/0!</v>
      </c>
      <c r="N277" s="188"/>
      <c r="O277" s="188"/>
      <c r="P277" s="223"/>
      <c r="Q277" s="189" t="e">
        <f t="shared" si="40"/>
        <v>#DIV/0!</v>
      </c>
      <c r="R277" s="221" t="e">
        <f t="shared" si="42"/>
        <v>#DIV/0!</v>
      </c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</row>
    <row r="278" spans="1:160" ht="15">
      <c r="A278" s="34"/>
      <c r="B278" s="35"/>
      <c r="C278" s="35"/>
      <c r="D278" s="35"/>
      <c r="E278" s="35"/>
      <c r="F278" s="36" t="s">
        <v>75</v>
      </c>
      <c r="G278" s="171" t="s">
        <v>143</v>
      </c>
      <c r="H278" s="188">
        <f>2000+2000</f>
        <v>4000</v>
      </c>
      <c r="I278" s="188">
        <v>2947</v>
      </c>
      <c r="J278" s="239">
        <v>300</v>
      </c>
      <c r="K278" s="303">
        <f>I278+J278</f>
        <v>3247</v>
      </c>
      <c r="L278" s="297">
        <f t="shared" si="38"/>
        <v>753</v>
      </c>
      <c r="M278" s="221">
        <f t="shared" si="41"/>
        <v>81.175</v>
      </c>
      <c r="N278" s="188">
        <v>0</v>
      </c>
      <c r="O278" s="188">
        <v>1115</v>
      </c>
      <c r="P278" s="223">
        <f>N278+O278</f>
        <v>1115</v>
      </c>
      <c r="Q278" s="189">
        <f t="shared" si="40"/>
        <v>-1033.825</v>
      </c>
      <c r="R278" s="221">
        <f t="shared" si="42"/>
        <v>1373.5756082537728</v>
      </c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</row>
    <row r="279" spans="1:160" ht="15">
      <c r="A279" s="25"/>
      <c r="B279" s="26"/>
      <c r="C279" s="26"/>
      <c r="D279" s="26"/>
      <c r="E279" s="26" t="s">
        <v>26</v>
      </c>
      <c r="F279" s="27"/>
      <c r="G279" s="163" t="s">
        <v>178</v>
      </c>
      <c r="H279" s="194">
        <f>H280+H281</f>
        <v>10000</v>
      </c>
      <c r="I279" s="194">
        <f>I280+I281</f>
        <v>5584</v>
      </c>
      <c r="J279" s="194">
        <f>J280+J281</f>
        <v>1026</v>
      </c>
      <c r="K279" s="310">
        <f>K280+K281</f>
        <v>6610</v>
      </c>
      <c r="L279" s="297">
        <f t="shared" si="38"/>
        <v>3390</v>
      </c>
      <c r="M279" s="221">
        <f t="shared" si="41"/>
        <v>66.10000000000001</v>
      </c>
      <c r="N279" s="194">
        <f>N280+N281</f>
        <v>1715</v>
      </c>
      <c r="O279" s="194">
        <f>O280+O281</f>
        <v>604</v>
      </c>
      <c r="P279" s="230">
        <f>P280+P281</f>
        <v>2319</v>
      </c>
      <c r="Q279" s="189">
        <f t="shared" si="40"/>
        <v>-2252.9</v>
      </c>
      <c r="R279" s="221">
        <f t="shared" si="42"/>
        <v>3508.320726172465</v>
      </c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</row>
    <row r="280" spans="1:160" ht="25.5">
      <c r="A280" s="34"/>
      <c r="B280" s="35"/>
      <c r="C280" s="35"/>
      <c r="D280" s="35"/>
      <c r="E280" s="35"/>
      <c r="F280" s="36" t="s">
        <v>24</v>
      </c>
      <c r="G280" s="171" t="s">
        <v>179</v>
      </c>
      <c r="H280" s="188">
        <f>3000+3000+4000</f>
        <v>10000</v>
      </c>
      <c r="I280" s="188">
        <v>5584</v>
      </c>
      <c r="J280" s="239">
        <v>1026</v>
      </c>
      <c r="K280" s="303">
        <f aca="true" t="shared" si="43" ref="K280:K286">I280+J280</f>
        <v>6610</v>
      </c>
      <c r="L280" s="297">
        <f t="shared" si="38"/>
        <v>3390</v>
      </c>
      <c r="M280" s="221">
        <f t="shared" si="41"/>
        <v>66.10000000000001</v>
      </c>
      <c r="N280" s="188">
        <v>1715</v>
      </c>
      <c r="O280" s="188">
        <v>604</v>
      </c>
      <c r="P280" s="223">
        <f aca="true" t="shared" si="44" ref="P280:P286">N280+O280</f>
        <v>2319</v>
      </c>
      <c r="Q280" s="189">
        <f t="shared" si="40"/>
        <v>-2252.9</v>
      </c>
      <c r="R280" s="221">
        <f t="shared" si="42"/>
        <v>3508.320726172465</v>
      </c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</row>
    <row r="281" spans="1:160" ht="15">
      <c r="A281" s="34"/>
      <c r="B281" s="35"/>
      <c r="C281" s="35"/>
      <c r="D281" s="35"/>
      <c r="E281" s="35"/>
      <c r="F281" s="36" t="s">
        <v>22</v>
      </c>
      <c r="G281" s="171" t="s">
        <v>180</v>
      </c>
      <c r="H281" s="188">
        <v>0</v>
      </c>
      <c r="I281" s="188">
        <v>0</v>
      </c>
      <c r="J281" s="239">
        <v>0</v>
      </c>
      <c r="K281" s="303">
        <f t="shared" si="43"/>
        <v>0</v>
      </c>
      <c r="L281" s="297">
        <f t="shared" si="38"/>
        <v>0</v>
      </c>
      <c r="M281" s="221">
        <v>0</v>
      </c>
      <c r="N281" s="188">
        <v>0</v>
      </c>
      <c r="O281" s="188">
        <v>0</v>
      </c>
      <c r="P281" s="223">
        <f t="shared" si="44"/>
        <v>0</v>
      </c>
      <c r="Q281" s="189">
        <f t="shared" si="40"/>
        <v>0</v>
      </c>
      <c r="R281" s="221">
        <v>0</v>
      </c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</row>
    <row r="282" spans="1:160" ht="25.5">
      <c r="A282" s="34"/>
      <c r="B282" s="35"/>
      <c r="C282" s="35"/>
      <c r="D282" s="35"/>
      <c r="E282" s="35">
        <v>11</v>
      </c>
      <c r="F282" s="36"/>
      <c r="G282" s="171" t="s">
        <v>181</v>
      </c>
      <c r="H282" s="188">
        <v>1000</v>
      </c>
      <c r="I282" s="188">
        <v>508</v>
      </c>
      <c r="J282" s="239">
        <v>0</v>
      </c>
      <c r="K282" s="303">
        <f t="shared" si="43"/>
        <v>508</v>
      </c>
      <c r="L282" s="297">
        <f t="shared" si="38"/>
        <v>492</v>
      </c>
      <c r="M282" s="221">
        <f t="shared" si="41"/>
        <v>50.8</v>
      </c>
      <c r="N282" s="188">
        <v>0</v>
      </c>
      <c r="O282" s="188"/>
      <c r="P282" s="223">
        <f t="shared" si="44"/>
        <v>0</v>
      </c>
      <c r="Q282" s="189">
        <f t="shared" si="40"/>
        <v>50.8</v>
      </c>
      <c r="R282" s="221">
        <f>P282/M282*100</f>
        <v>0</v>
      </c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</row>
    <row r="283" spans="1:160" ht="15">
      <c r="A283" s="34"/>
      <c r="B283" s="35"/>
      <c r="C283" s="35"/>
      <c r="D283" s="35"/>
      <c r="E283" s="35">
        <v>12</v>
      </c>
      <c r="F283" s="36"/>
      <c r="G283" s="171" t="s">
        <v>210</v>
      </c>
      <c r="H283" s="188">
        <v>0</v>
      </c>
      <c r="I283" s="188">
        <v>0</v>
      </c>
      <c r="J283" s="239">
        <v>0</v>
      </c>
      <c r="K283" s="303">
        <f t="shared" si="43"/>
        <v>0</v>
      </c>
      <c r="L283" s="297">
        <f t="shared" si="38"/>
        <v>0</v>
      </c>
      <c r="M283" s="221">
        <v>0</v>
      </c>
      <c r="N283" s="188">
        <v>0</v>
      </c>
      <c r="O283" s="188">
        <v>0</v>
      </c>
      <c r="P283" s="223">
        <f t="shared" si="44"/>
        <v>0</v>
      </c>
      <c r="Q283" s="189">
        <f t="shared" si="40"/>
        <v>0</v>
      </c>
      <c r="R283" s="221">
        <v>0</v>
      </c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</row>
    <row r="284" spans="1:160" ht="15">
      <c r="A284" s="34"/>
      <c r="B284" s="35"/>
      <c r="C284" s="35"/>
      <c r="D284" s="35"/>
      <c r="E284" s="35">
        <v>13</v>
      </c>
      <c r="F284" s="36"/>
      <c r="G284" s="171" t="s">
        <v>144</v>
      </c>
      <c r="H284" s="188">
        <v>5000</v>
      </c>
      <c r="I284" s="188">
        <v>4400</v>
      </c>
      <c r="J284" s="239">
        <v>0</v>
      </c>
      <c r="K284" s="303">
        <f t="shared" si="43"/>
        <v>4400</v>
      </c>
      <c r="L284" s="297">
        <f t="shared" si="38"/>
        <v>600</v>
      </c>
      <c r="M284" s="221">
        <f t="shared" si="41"/>
        <v>88</v>
      </c>
      <c r="N284" s="188">
        <v>0</v>
      </c>
      <c r="O284" s="188">
        <v>0</v>
      </c>
      <c r="P284" s="223">
        <f t="shared" si="44"/>
        <v>0</v>
      </c>
      <c r="Q284" s="189">
        <f t="shared" si="40"/>
        <v>88</v>
      </c>
      <c r="R284" s="221">
        <v>0</v>
      </c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</row>
    <row r="285" spans="1:160" ht="15">
      <c r="A285" s="34"/>
      <c r="B285" s="35"/>
      <c r="C285" s="35"/>
      <c r="D285" s="35"/>
      <c r="E285" s="35">
        <v>14</v>
      </c>
      <c r="F285" s="36"/>
      <c r="G285" s="171" t="s">
        <v>182</v>
      </c>
      <c r="H285" s="188">
        <v>0</v>
      </c>
      <c r="I285" s="188">
        <v>0</v>
      </c>
      <c r="J285" s="239">
        <v>0</v>
      </c>
      <c r="K285" s="303">
        <f t="shared" si="43"/>
        <v>0</v>
      </c>
      <c r="L285" s="297">
        <f t="shared" si="38"/>
        <v>0</v>
      </c>
      <c r="M285" s="221">
        <v>0</v>
      </c>
      <c r="N285" s="188">
        <v>0</v>
      </c>
      <c r="O285" s="188">
        <v>0</v>
      </c>
      <c r="P285" s="223">
        <f t="shared" si="44"/>
        <v>0</v>
      </c>
      <c r="Q285" s="189">
        <f t="shared" si="40"/>
        <v>0</v>
      </c>
      <c r="R285" s="221">
        <v>0</v>
      </c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</row>
    <row r="286" spans="1:160" ht="38.25">
      <c r="A286" s="34"/>
      <c r="B286" s="35"/>
      <c r="C286" s="35"/>
      <c r="D286" s="35"/>
      <c r="E286" s="35">
        <v>25</v>
      </c>
      <c r="F286" s="36"/>
      <c r="G286" s="238" t="s">
        <v>342</v>
      </c>
      <c r="H286" s="188">
        <f>1000</f>
        <v>1000</v>
      </c>
      <c r="I286" s="188">
        <v>0</v>
      </c>
      <c r="J286" s="239">
        <v>0</v>
      </c>
      <c r="K286" s="303">
        <f t="shared" si="43"/>
        <v>0</v>
      </c>
      <c r="L286" s="297">
        <f t="shared" si="38"/>
        <v>1000</v>
      </c>
      <c r="M286" s="221">
        <v>0</v>
      </c>
      <c r="N286" s="188">
        <v>0</v>
      </c>
      <c r="O286" s="188">
        <v>0</v>
      </c>
      <c r="P286" s="223">
        <f t="shared" si="44"/>
        <v>0</v>
      </c>
      <c r="Q286" s="189">
        <f t="shared" si="40"/>
        <v>0</v>
      </c>
      <c r="R286" s="221">
        <v>0</v>
      </c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</row>
    <row r="287" spans="1:160" ht="30.75" customHeight="1">
      <c r="A287" s="25"/>
      <c r="B287" s="26"/>
      <c r="C287" s="26"/>
      <c r="D287" s="26"/>
      <c r="E287" s="26"/>
      <c r="F287" s="27"/>
      <c r="G287" s="163" t="s">
        <v>183</v>
      </c>
      <c r="H287" s="194">
        <f>+H288</f>
        <v>0</v>
      </c>
      <c r="I287" s="194">
        <v>0</v>
      </c>
      <c r="J287" s="194">
        <f>+J288</f>
        <v>0</v>
      </c>
      <c r="K287" s="310">
        <f>+K288</f>
        <v>0</v>
      </c>
      <c r="L287" s="297">
        <f t="shared" si="38"/>
        <v>0</v>
      </c>
      <c r="M287" s="221">
        <v>0</v>
      </c>
      <c r="N287" s="194">
        <v>0</v>
      </c>
      <c r="O287" s="194">
        <f>+O288</f>
        <v>0</v>
      </c>
      <c r="P287" s="230">
        <f>+P288</f>
        <v>0</v>
      </c>
      <c r="Q287" s="189">
        <f t="shared" si="40"/>
        <v>0</v>
      </c>
      <c r="R287" s="221">
        <v>0</v>
      </c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</row>
    <row r="288" spans="1:160" ht="25.5">
      <c r="A288" s="34"/>
      <c r="B288" s="35"/>
      <c r="C288" s="35"/>
      <c r="D288" s="35"/>
      <c r="E288" s="35"/>
      <c r="F288" s="36"/>
      <c r="G288" s="171" t="s">
        <v>184</v>
      </c>
      <c r="H288" s="188">
        <v>0</v>
      </c>
      <c r="I288" s="188">
        <v>0</v>
      </c>
      <c r="J288" s="239">
        <v>0</v>
      </c>
      <c r="K288" s="303">
        <f>I288+J288</f>
        <v>0</v>
      </c>
      <c r="L288" s="297">
        <f t="shared" si="38"/>
        <v>0</v>
      </c>
      <c r="M288" s="221">
        <v>0</v>
      </c>
      <c r="N288" s="188">
        <v>0</v>
      </c>
      <c r="O288" s="188">
        <v>0</v>
      </c>
      <c r="P288" s="223">
        <f>N288+O288</f>
        <v>0</v>
      </c>
      <c r="Q288" s="189">
        <f t="shared" si="40"/>
        <v>0</v>
      </c>
      <c r="R288" s="221">
        <v>0</v>
      </c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</row>
    <row r="289" spans="1:160" ht="38.25" hidden="1">
      <c r="A289" s="34"/>
      <c r="B289" s="35"/>
      <c r="C289" s="35"/>
      <c r="D289" s="35"/>
      <c r="E289" s="35"/>
      <c r="F289" s="36"/>
      <c r="G289" s="175" t="s">
        <v>212</v>
      </c>
      <c r="H289" s="188"/>
      <c r="I289" s="188"/>
      <c r="J289" s="239"/>
      <c r="K289" s="303"/>
      <c r="L289" s="297">
        <f t="shared" si="38"/>
        <v>0</v>
      </c>
      <c r="M289" s="221" t="e">
        <f>K289/H289*100</f>
        <v>#DIV/0!</v>
      </c>
      <c r="N289" s="188"/>
      <c r="O289" s="188"/>
      <c r="P289" s="223"/>
      <c r="Q289" s="189" t="e">
        <f t="shared" si="40"/>
        <v>#DIV/0!</v>
      </c>
      <c r="R289" s="221" t="e">
        <f>P289/M289*100</f>
        <v>#DIV/0!</v>
      </c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</row>
    <row r="290" spans="1:160" ht="15">
      <c r="A290" s="25"/>
      <c r="B290" s="26"/>
      <c r="C290" s="26"/>
      <c r="D290" s="26"/>
      <c r="E290" s="26" t="s">
        <v>75</v>
      </c>
      <c r="F290" s="27"/>
      <c r="G290" s="170" t="s">
        <v>145</v>
      </c>
      <c r="H290" s="194">
        <f>+H291+H292+H293+H294+H295+H296</f>
        <v>107000</v>
      </c>
      <c r="I290" s="194">
        <f>+I291+I292+I293+I294+I295+I296</f>
        <v>77036</v>
      </c>
      <c r="J290" s="194">
        <f>+J291+J292+J293+J294+J295+J296</f>
        <v>7596</v>
      </c>
      <c r="K290" s="310">
        <f>+K291+K292+K293+K294+K295+K296</f>
        <v>84632</v>
      </c>
      <c r="L290" s="297">
        <f t="shared" si="38"/>
        <v>22368</v>
      </c>
      <c r="M290" s="221">
        <f>K290/H290*100</f>
        <v>79.09532710280374</v>
      </c>
      <c r="N290" s="194">
        <f>+N291+N292+N293+N294+N295+N296</f>
        <v>7775</v>
      </c>
      <c r="O290" s="194">
        <f>+O291+O292+O293+O294+O295+O296</f>
        <v>37048</v>
      </c>
      <c r="P290" s="230">
        <f>+P291+P292+P293+P294+P295+P296</f>
        <v>44823</v>
      </c>
      <c r="Q290" s="189">
        <f t="shared" si="40"/>
        <v>-44743.904672897195</v>
      </c>
      <c r="R290" s="221">
        <f>P290/M290*100</f>
        <v>56669.59306172606</v>
      </c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</row>
    <row r="291" spans="1:160" ht="15">
      <c r="A291" s="34"/>
      <c r="B291" s="35"/>
      <c r="C291" s="35"/>
      <c r="D291" s="35"/>
      <c r="E291" s="35"/>
      <c r="F291" s="36" t="s">
        <v>22</v>
      </c>
      <c r="G291" s="171" t="s">
        <v>146</v>
      </c>
      <c r="H291" s="188">
        <v>0</v>
      </c>
      <c r="I291" s="188">
        <v>0</v>
      </c>
      <c r="J291" s="239">
        <v>0</v>
      </c>
      <c r="K291" s="303">
        <f>I291+J291</f>
        <v>0</v>
      </c>
      <c r="L291" s="297">
        <f t="shared" si="38"/>
        <v>0</v>
      </c>
      <c r="M291" s="221">
        <v>0</v>
      </c>
      <c r="N291" s="188">
        <v>0</v>
      </c>
      <c r="O291" s="188">
        <v>0</v>
      </c>
      <c r="P291" s="223">
        <f>N291+O291</f>
        <v>0</v>
      </c>
      <c r="Q291" s="189">
        <f t="shared" si="40"/>
        <v>0</v>
      </c>
      <c r="R291" s="221">
        <v>0</v>
      </c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</row>
    <row r="292" spans="1:160" ht="15" hidden="1">
      <c r="A292" s="34"/>
      <c r="B292" s="35"/>
      <c r="C292" s="35"/>
      <c r="D292" s="35"/>
      <c r="E292" s="35"/>
      <c r="F292" s="36"/>
      <c r="G292" s="175" t="s">
        <v>213</v>
      </c>
      <c r="H292" s="188"/>
      <c r="I292" s="188"/>
      <c r="J292" s="239"/>
      <c r="K292" s="303"/>
      <c r="L292" s="297">
        <f t="shared" si="38"/>
        <v>0</v>
      </c>
      <c r="M292" s="221" t="e">
        <f>K292/H292*100</f>
        <v>#DIV/0!</v>
      </c>
      <c r="N292" s="188"/>
      <c r="O292" s="188"/>
      <c r="P292" s="223"/>
      <c r="Q292" s="189" t="e">
        <f t="shared" si="40"/>
        <v>#DIV/0!</v>
      </c>
      <c r="R292" s="221" t="e">
        <f>P292/M292*100</f>
        <v>#DIV/0!</v>
      </c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</row>
    <row r="293" spans="1:160" ht="15">
      <c r="A293" s="34"/>
      <c r="B293" s="35"/>
      <c r="C293" s="35"/>
      <c r="D293" s="35"/>
      <c r="E293" s="35"/>
      <c r="F293" s="36" t="s">
        <v>14</v>
      </c>
      <c r="G293" s="171" t="s">
        <v>147</v>
      </c>
      <c r="H293" s="188">
        <v>53000</v>
      </c>
      <c r="I293" s="188">
        <v>47381</v>
      </c>
      <c r="J293" s="239">
        <v>4138</v>
      </c>
      <c r="K293" s="303">
        <f>I293+J293</f>
        <v>51519</v>
      </c>
      <c r="L293" s="297">
        <f t="shared" si="38"/>
        <v>1481</v>
      </c>
      <c r="M293" s="221">
        <f>K293/H293*100</f>
        <v>97.2056603773585</v>
      </c>
      <c r="N293" s="188">
        <v>-107</v>
      </c>
      <c r="O293" s="188">
        <v>32984</v>
      </c>
      <c r="P293" s="223">
        <f>N293+O293</f>
        <v>32877</v>
      </c>
      <c r="Q293" s="189">
        <f t="shared" si="40"/>
        <v>-32779.79433962264</v>
      </c>
      <c r="R293" s="221">
        <f>P293/M293*100</f>
        <v>33822.104466313394</v>
      </c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</row>
    <row r="294" spans="1:160" ht="25.5">
      <c r="A294" s="34"/>
      <c r="B294" s="35"/>
      <c r="C294" s="35"/>
      <c r="D294" s="35"/>
      <c r="E294" s="35"/>
      <c r="F294" s="36" t="s">
        <v>26</v>
      </c>
      <c r="G294" s="171" t="s">
        <v>148</v>
      </c>
      <c r="H294" s="188">
        <f>13000+12000+12000</f>
        <v>37000</v>
      </c>
      <c r="I294" s="188">
        <v>26886</v>
      </c>
      <c r="J294" s="239">
        <v>3458</v>
      </c>
      <c r="K294" s="303">
        <f>I294+J294</f>
        <v>30344</v>
      </c>
      <c r="L294" s="297">
        <f t="shared" si="38"/>
        <v>6656</v>
      </c>
      <c r="M294" s="221">
        <f>K294/H294*100</f>
        <v>82.01081081081081</v>
      </c>
      <c r="N294" s="188">
        <v>7882</v>
      </c>
      <c r="O294" s="188">
        <v>4064</v>
      </c>
      <c r="P294" s="223">
        <f>N294+O294</f>
        <v>11946</v>
      </c>
      <c r="Q294" s="189">
        <f t="shared" si="40"/>
        <v>-11863.98918918919</v>
      </c>
      <c r="R294" s="221">
        <f>P294/M294*100</f>
        <v>14566.372264698128</v>
      </c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</row>
    <row r="295" spans="1:160" ht="25.5">
      <c r="A295" s="34"/>
      <c r="B295" s="35"/>
      <c r="C295" s="35"/>
      <c r="D295" s="35"/>
      <c r="E295" s="35"/>
      <c r="F295" s="36" t="s">
        <v>114</v>
      </c>
      <c r="G295" s="171" t="s">
        <v>214</v>
      </c>
      <c r="H295" s="188">
        <f>11000+1000</f>
        <v>12000</v>
      </c>
      <c r="I295" s="188">
        <v>0</v>
      </c>
      <c r="J295" s="239"/>
      <c r="K295" s="303">
        <f>I295+J295</f>
        <v>0</v>
      </c>
      <c r="L295" s="297">
        <f t="shared" si="38"/>
        <v>12000</v>
      </c>
      <c r="M295" s="221">
        <v>0</v>
      </c>
      <c r="N295" s="188">
        <v>0</v>
      </c>
      <c r="O295" s="188"/>
      <c r="P295" s="223">
        <f>N295+O295</f>
        <v>0</v>
      </c>
      <c r="Q295" s="189">
        <f t="shared" si="40"/>
        <v>0</v>
      </c>
      <c r="R295" s="221">
        <v>0</v>
      </c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</row>
    <row r="296" spans="1:160" ht="25.5">
      <c r="A296" s="34"/>
      <c r="B296" s="35"/>
      <c r="C296" s="35"/>
      <c r="D296" s="35"/>
      <c r="E296" s="35"/>
      <c r="F296" s="36" t="s">
        <v>75</v>
      </c>
      <c r="G296" s="171" t="s">
        <v>149</v>
      </c>
      <c r="H296" s="188">
        <f>2000+3000</f>
        <v>5000</v>
      </c>
      <c r="I296" s="188">
        <v>2769</v>
      </c>
      <c r="J296" s="239">
        <v>0</v>
      </c>
      <c r="K296" s="303">
        <f>I296+J296</f>
        <v>2769</v>
      </c>
      <c r="L296" s="297">
        <f t="shared" si="38"/>
        <v>2231</v>
      </c>
      <c r="M296" s="221">
        <v>0</v>
      </c>
      <c r="N296" s="188">
        <v>0</v>
      </c>
      <c r="O296" s="188">
        <v>0</v>
      </c>
      <c r="P296" s="223">
        <f>N296+O296</f>
        <v>0</v>
      </c>
      <c r="Q296" s="189">
        <f t="shared" si="40"/>
        <v>0</v>
      </c>
      <c r="R296" s="221">
        <v>0</v>
      </c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</row>
    <row r="297" spans="1:160" ht="18" customHeight="1">
      <c r="A297" s="25"/>
      <c r="B297" s="26"/>
      <c r="C297" s="26"/>
      <c r="D297" s="26" t="s">
        <v>75</v>
      </c>
      <c r="E297" s="26"/>
      <c r="F297" s="27"/>
      <c r="G297" s="170" t="s">
        <v>76</v>
      </c>
      <c r="H297" s="194">
        <f>H298</f>
        <v>0</v>
      </c>
      <c r="I297" s="194">
        <v>0</v>
      </c>
      <c r="J297" s="194">
        <f>J298</f>
        <v>0</v>
      </c>
      <c r="K297" s="310">
        <f>K298</f>
        <v>0</v>
      </c>
      <c r="L297" s="297">
        <f t="shared" si="38"/>
        <v>0</v>
      </c>
      <c r="M297" s="221">
        <v>0</v>
      </c>
      <c r="N297" s="194">
        <v>0</v>
      </c>
      <c r="O297" s="194">
        <f>O298</f>
        <v>0</v>
      </c>
      <c r="P297" s="230">
        <f>P298</f>
        <v>0</v>
      </c>
      <c r="Q297" s="189">
        <f t="shared" si="40"/>
        <v>0</v>
      </c>
      <c r="R297" s="221">
        <v>0</v>
      </c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</row>
    <row r="298" spans="1:160" ht="15">
      <c r="A298" s="25"/>
      <c r="B298" s="26"/>
      <c r="C298" s="26"/>
      <c r="D298" s="26"/>
      <c r="E298" s="82" t="s">
        <v>215</v>
      </c>
      <c r="F298" s="27"/>
      <c r="G298" s="163" t="s">
        <v>216</v>
      </c>
      <c r="H298" s="194">
        <f>H299</f>
        <v>0</v>
      </c>
      <c r="I298" s="194">
        <v>0</v>
      </c>
      <c r="J298" s="194">
        <f>J299</f>
        <v>0</v>
      </c>
      <c r="K298" s="310">
        <f>K299</f>
        <v>0</v>
      </c>
      <c r="L298" s="297">
        <f t="shared" si="38"/>
        <v>0</v>
      </c>
      <c r="M298" s="221">
        <v>0</v>
      </c>
      <c r="N298" s="194">
        <v>0</v>
      </c>
      <c r="O298" s="194">
        <f>O299</f>
        <v>0</v>
      </c>
      <c r="P298" s="230">
        <f>P299</f>
        <v>0</v>
      </c>
      <c r="Q298" s="189">
        <f t="shared" si="40"/>
        <v>0</v>
      </c>
      <c r="R298" s="221">
        <v>0</v>
      </c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</row>
    <row r="299" spans="1:160" ht="25.5">
      <c r="A299" s="34"/>
      <c r="B299" s="35"/>
      <c r="C299" s="35"/>
      <c r="D299" s="35"/>
      <c r="E299" s="35"/>
      <c r="F299" s="36" t="s">
        <v>22</v>
      </c>
      <c r="G299" s="171" t="s">
        <v>217</v>
      </c>
      <c r="H299" s="188"/>
      <c r="I299" s="188">
        <v>0</v>
      </c>
      <c r="J299" s="239"/>
      <c r="K299" s="303">
        <f>I299+J299</f>
        <v>0</v>
      </c>
      <c r="L299" s="297">
        <f t="shared" si="38"/>
        <v>0</v>
      </c>
      <c r="M299" s="221">
        <v>0</v>
      </c>
      <c r="N299" s="188">
        <v>0</v>
      </c>
      <c r="O299" s="188"/>
      <c r="P299" s="223">
        <f>N299+O299</f>
        <v>0</v>
      </c>
      <c r="Q299" s="189">
        <f t="shared" si="40"/>
        <v>0</v>
      </c>
      <c r="R299" s="221">
        <v>0</v>
      </c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</row>
    <row r="300" spans="1:160" ht="25.5">
      <c r="A300" s="25"/>
      <c r="B300" s="26"/>
      <c r="C300" s="26"/>
      <c r="D300" s="26">
        <v>51</v>
      </c>
      <c r="E300" s="26"/>
      <c r="F300" s="27"/>
      <c r="G300" s="170" t="s">
        <v>218</v>
      </c>
      <c r="H300" s="194">
        <f>H301</f>
        <v>3523000</v>
      </c>
      <c r="I300" s="194">
        <f>I301</f>
        <v>2422795</v>
      </c>
      <c r="J300" s="194">
        <f>J301</f>
        <v>327907</v>
      </c>
      <c r="K300" s="310">
        <f>K301</f>
        <v>2750702</v>
      </c>
      <c r="L300" s="297">
        <f t="shared" si="38"/>
        <v>772298</v>
      </c>
      <c r="M300" s="221">
        <f aca="true" t="shared" si="45" ref="M300:M308">K300/H300*100</f>
        <v>78.07839909168322</v>
      </c>
      <c r="N300" s="194">
        <f>N301</f>
        <v>770971</v>
      </c>
      <c r="O300" s="194">
        <f>O301</f>
        <v>354388</v>
      </c>
      <c r="P300" s="230">
        <f>P301</f>
        <v>1125359</v>
      </c>
      <c r="Q300" s="189">
        <f t="shared" si="40"/>
        <v>-1125280.9216009083</v>
      </c>
      <c r="R300" s="221">
        <f aca="true" t="shared" si="46" ref="R300:R308">P300/M300*100</f>
        <v>1441319.2548665758</v>
      </c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</row>
    <row r="301" spans="1:160" ht="13.5" customHeight="1">
      <c r="A301" s="25"/>
      <c r="B301" s="26"/>
      <c r="C301" s="26"/>
      <c r="D301" s="26"/>
      <c r="E301" s="26" t="s">
        <v>24</v>
      </c>
      <c r="F301" s="27"/>
      <c r="G301" s="163" t="s">
        <v>80</v>
      </c>
      <c r="H301" s="194">
        <f>H302+H303+H304</f>
        <v>3523000</v>
      </c>
      <c r="I301" s="194">
        <f>I302+I303+I304</f>
        <v>2422795</v>
      </c>
      <c r="J301" s="194">
        <f>J302+J303+J304</f>
        <v>327907</v>
      </c>
      <c r="K301" s="310">
        <f>K302+K303+K304</f>
        <v>2750702</v>
      </c>
      <c r="L301" s="297">
        <f t="shared" si="38"/>
        <v>772298</v>
      </c>
      <c r="M301" s="221">
        <f t="shared" si="45"/>
        <v>78.07839909168322</v>
      </c>
      <c r="N301" s="194">
        <f>N302+N303+N304</f>
        <v>770971</v>
      </c>
      <c r="O301" s="194">
        <f>O302+O303+O304</f>
        <v>354388</v>
      </c>
      <c r="P301" s="230">
        <f>P302+P303+P304</f>
        <v>1125359</v>
      </c>
      <c r="Q301" s="189">
        <f t="shared" si="40"/>
        <v>-1125280.9216009083</v>
      </c>
      <c r="R301" s="221">
        <f t="shared" si="46"/>
        <v>1441319.2548665758</v>
      </c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</row>
    <row r="302" spans="1:160" ht="41.25" customHeight="1">
      <c r="A302" s="34"/>
      <c r="B302" s="35"/>
      <c r="C302" s="35"/>
      <c r="D302" s="35"/>
      <c r="E302" s="35"/>
      <c r="F302" s="36">
        <v>17</v>
      </c>
      <c r="G302" s="171" t="s">
        <v>82</v>
      </c>
      <c r="H302" s="188">
        <f>1806000+1003000</f>
        <v>2809000</v>
      </c>
      <c r="I302" s="188">
        <v>1912298</v>
      </c>
      <c r="J302" s="239">
        <v>270288</v>
      </c>
      <c r="K302" s="303">
        <f>I302+J302</f>
        <v>2182586</v>
      </c>
      <c r="L302" s="297">
        <f t="shared" si="38"/>
        <v>626414</v>
      </c>
      <c r="M302" s="221">
        <f t="shared" si="45"/>
        <v>77.6997508009968</v>
      </c>
      <c r="N302" s="188">
        <v>598220</v>
      </c>
      <c r="O302" s="188">
        <v>269726</v>
      </c>
      <c r="P302" s="223">
        <f>N302+O302</f>
        <v>867946</v>
      </c>
      <c r="Q302" s="189">
        <f t="shared" si="40"/>
        <v>-867868.300249199</v>
      </c>
      <c r="R302" s="221">
        <f t="shared" si="46"/>
        <v>1117051.2016479534</v>
      </c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</row>
    <row r="303" spans="1:160" ht="38.25">
      <c r="A303" s="34"/>
      <c r="B303" s="35"/>
      <c r="C303" s="35"/>
      <c r="D303" s="35"/>
      <c r="E303" s="35"/>
      <c r="F303" s="36">
        <v>19</v>
      </c>
      <c r="G303" s="171" t="s">
        <v>84</v>
      </c>
      <c r="H303" s="188">
        <f>280000+216000+216000</f>
        <v>712000</v>
      </c>
      <c r="I303" s="188">
        <v>510104</v>
      </c>
      <c r="J303" s="239">
        <v>57590</v>
      </c>
      <c r="K303" s="303">
        <f>I303+J303</f>
        <v>567694</v>
      </c>
      <c r="L303" s="297">
        <f t="shared" si="38"/>
        <v>144306</v>
      </c>
      <c r="M303" s="221">
        <f t="shared" si="45"/>
        <v>79.73230337078651</v>
      </c>
      <c r="N303" s="188">
        <v>172699</v>
      </c>
      <c r="O303" s="188">
        <v>84580</v>
      </c>
      <c r="P303" s="223">
        <f>N303+O303</f>
        <v>257279</v>
      </c>
      <c r="Q303" s="189">
        <f t="shared" si="40"/>
        <v>-257199.26769662922</v>
      </c>
      <c r="R303" s="221">
        <f t="shared" si="46"/>
        <v>322678.4993323869</v>
      </c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</row>
    <row r="304" spans="1:160" ht="63" customHeight="1">
      <c r="A304" s="34"/>
      <c r="B304" s="35"/>
      <c r="C304" s="35"/>
      <c r="D304" s="35"/>
      <c r="E304" s="35"/>
      <c r="F304" s="36" t="s">
        <v>73</v>
      </c>
      <c r="G304" s="171" t="s">
        <v>85</v>
      </c>
      <c r="H304" s="188">
        <f>1000+1000</f>
        <v>2000</v>
      </c>
      <c r="I304" s="188">
        <v>393</v>
      </c>
      <c r="J304" s="239">
        <v>29</v>
      </c>
      <c r="K304" s="303">
        <f>I304+J304</f>
        <v>422</v>
      </c>
      <c r="L304" s="297">
        <f t="shared" si="38"/>
        <v>1578</v>
      </c>
      <c r="M304" s="221">
        <f t="shared" si="45"/>
        <v>21.099999999999998</v>
      </c>
      <c r="N304" s="188">
        <v>52</v>
      </c>
      <c r="O304" s="188">
        <v>82</v>
      </c>
      <c r="P304" s="223">
        <f>N304+O304</f>
        <v>134</v>
      </c>
      <c r="Q304" s="189">
        <f t="shared" si="40"/>
        <v>-112.9</v>
      </c>
      <c r="R304" s="221">
        <f t="shared" si="46"/>
        <v>635.0710900473933</v>
      </c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</row>
    <row r="305" spans="1:160" ht="15">
      <c r="A305" s="25"/>
      <c r="B305" s="26"/>
      <c r="C305" s="26"/>
      <c r="D305" s="26">
        <v>57</v>
      </c>
      <c r="E305" s="26"/>
      <c r="F305" s="27"/>
      <c r="G305" s="170" t="s">
        <v>187</v>
      </c>
      <c r="H305" s="194">
        <f>H306+H335</f>
        <v>11417000</v>
      </c>
      <c r="I305" s="194">
        <f>I306+I335</f>
        <v>7279960</v>
      </c>
      <c r="J305" s="194">
        <f>J306+J335</f>
        <v>1081233</v>
      </c>
      <c r="K305" s="310">
        <f>K306+K335</f>
        <v>8361193</v>
      </c>
      <c r="L305" s="297">
        <f t="shared" si="38"/>
        <v>3055807</v>
      </c>
      <c r="M305" s="221">
        <f t="shared" si="45"/>
        <v>73.23458877113077</v>
      </c>
      <c r="N305" s="194">
        <f>N306+N335</f>
        <v>2241407</v>
      </c>
      <c r="O305" s="194">
        <f>O306+O335</f>
        <v>1075211</v>
      </c>
      <c r="P305" s="230">
        <f>P306+P335</f>
        <v>3316618</v>
      </c>
      <c r="Q305" s="189">
        <f t="shared" si="40"/>
        <v>-3316544.765411229</v>
      </c>
      <c r="R305" s="221">
        <f t="shared" si="46"/>
        <v>4528758.9589189</v>
      </c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</row>
    <row r="306" spans="1:160" ht="15">
      <c r="A306" s="25"/>
      <c r="B306" s="26"/>
      <c r="C306" s="26"/>
      <c r="D306" s="26"/>
      <c r="E306" s="26" t="s">
        <v>24</v>
      </c>
      <c r="F306" s="27"/>
      <c r="G306" s="163" t="s">
        <v>89</v>
      </c>
      <c r="H306" s="194">
        <f>+H307+H324+H325</f>
        <v>11229000</v>
      </c>
      <c r="I306" s="194">
        <f>+I307+I324+I325</f>
        <v>7198787</v>
      </c>
      <c r="J306" s="194">
        <f>+J307+J324+J325</f>
        <v>1070188</v>
      </c>
      <c r="K306" s="310">
        <f>+K307+K324+K325</f>
        <v>8268975</v>
      </c>
      <c r="L306" s="297">
        <f t="shared" si="38"/>
        <v>2960025</v>
      </c>
      <c r="M306" s="221">
        <f t="shared" si="45"/>
        <v>73.63946032594176</v>
      </c>
      <c r="N306" s="194">
        <f>+N307+N324+N325</f>
        <v>2230838</v>
      </c>
      <c r="O306" s="194">
        <f>+O307+O324+O325</f>
        <v>1065023</v>
      </c>
      <c r="P306" s="230">
        <f>+P307+P324+P325</f>
        <v>3295861</v>
      </c>
      <c r="Q306" s="189">
        <f t="shared" si="40"/>
        <v>-3295787.360539674</v>
      </c>
      <c r="R306" s="221">
        <f t="shared" si="46"/>
        <v>4475672.398211386</v>
      </c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</row>
    <row r="307" spans="1:160" ht="15">
      <c r="A307" s="25"/>
      <c r="B307" s="26"/>
      <c r="C307" s="26"/>
      <c r="D307" s="26"/>
      <c r="E307" s="26"/>
      <c r="F307" s="27"/>
      <c r="G307" s="176" t="s">
        <v>219</v>
      </c>
      <c r="H307" s="194">
        <f>+H308+H310+H311+H312+H313+H314+H315+H316+H317</f>
        <v>11229000</v>
      </c>
      <c r="I307" s="194">
        <f>+I308+I310+I311+I312+I313+I314+I315+I316+I317</f>
        <v>6558759</v>
      </c>
      <c r="J307" s="194">
        <f>+J308+J310+J311+J312+J313+J314+J315+J316+J317</f>
        <v>693846</v>
      </c>
      <c r="K307" s="310">
        <f>+K308+K310+K311+K312+K313+K314+K315+K316+K317</f>
        <v>7252605</v>
      </c>
      <c r="L307" s="297">
        <f t="shared" si="38"/>
        <v>3976395</v>
      </c>
      <c r="M307" s="221">
        <f t="shared" si="45"/>
        <v>64.58816457387123</v>
      </c>
      <c r="N307" s="194">
        <f>+N308+N310+N311+N312+N313+N314+N315+N316+N317</f>
        <v>1801804</v>
      </c>
      <c r="O307" s="194">
        <f>+O308+O310+O311+O312+O313+O314+O315+O316+O317</f>
        <v>964504</v>
      </c>
      <c r="P307" s="230">
        <f>+P308+P310+P311+P312+P313+P314+P315+P316+P317</f>
        <v>2766308</v>
      </c>
      <c r="Q307" s="189">
        <f t="shared" si="40"/>
        <v>-2766243.411835426</v>
      </c>
      <c r="R307" s="221">
        <f t="shared" si="46"/>
        <v>4282995.217856204</v>
      </c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</row>
    <row r="308" spans="1:160" ht="15">
      <c r="A308" s="34"/>
      <c r="B308" s="35"/>
      <c r="C308" s="35"/>
      <c r="D308" s="35"/>
      <c r="E308" s="35"/>
      <c r="F308" s="36"/>
      <c r="G308" s="177" t="s">
        <v>220</v>
      </c>
      <c r="H308" s="239">
        <f>3743000+3743000+3743000</f>
        <v>11229000</v>
      </c>
      <c r="I308" s="188">
        <v>6521168</v>
      </c>
      <c r="J308" s="239">
        <v>691870</v>
      </c>
      <c r="K308" s="303">
        <f aca="true" t="shared" si="47" ref="K308:K317">I308+J308</f>
        <v>7213038</v>
      </c>
      <c r="L308" s="297">
        <f t="shared" si="38"/>
        <v>4015962</v>
      </c>
      <c r="M308" s="221">
        <f t="shared" si="45"/>
        <v>64.23580016029923</v>
      </c>
      <c r="N308" s="188">
        <v>1790200</v>
      </c>
      <c r="O308" s="188">
        <v>960272</v>
      </c>
      <c r="P308" s="223">
        <f aca="true" t="shared" si="48" ref="P308:P317">N308+O308</f>
        <v>2750472</v>
      </c>
      <c r="Q308" s="189">
        <f t="shared" si="40"/>
        <v>-2750407.76419984</v>
      </c>
      <c r="R308" s="221">
        <f t="shared" si="46"/>
        <v>4281836.5975612495</v>
      </c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</row>
    <row r="309" spans="1:160" ht="15">
      <c r="A309" s="34"/>
      <c r="B309" s="35"/>
      <c r="C309" s="35"/>
      <c r="D309" s="35"/>
      <c r="E309" s="35"/>
      <c r="F309" s="36"/>
      <c r="G309" s="177" t="s">
        <v>221</v>
      </c>
      <c r="H309" s="188"/>
      <c r="I309" s="188">
        <v>0</v>
      </c>
      <c r="J309" s="239"/>
      <c r="K309" s="303">
        <f t="shared" si="47"/>
        <v>0</v>
      </c>
      <c r="L309" s="297">
        <f t="shared" si="38"/>
        <v>0</v>
      </c>
      <c r="M309" s="221">
        <v>0</v>
      </c>
      <c r="N309" s="188">
        <v>0</v>
      </c>
      <c r="O309" s="188"/>
      <c r="P309" s="223">
        <f t="shared" si="48"/>
        <v>0</v>
      </c>
      <c r="Q309" s="189">
        <f t="shared" si="40"/>
        <v>0</v>
      </c>
      <c r="R309" s="221">
        <v>0</v>
      </c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</row>
    <row r="310" spans="1:160" ht="15">
      <c r="A310" s="34"/>
      <c r="B310" s="35"/>
      <c r="C310" s="35"/>
      <c r="D310" s="35"/>
      <c r="E310" s="35"/>
      <c r="F310" s="36"/>
      <c r="G310" s="177" t="s">
        <v>222</v>
      </c>
      <c r="H310" s="188"/>
      <c r="I310" s="188">
        <v>0</v>
      </c>
      <c r="J310" s="239"/>
      <c r="K310" s="303">
        <f t="shared" si="47"/>
        <v>0</v>
      </c>
      <c r="L310" s="297">
        <f t="shared" si="38"/>
        <v>0</v>
      </c>
      <c r="M310" s="221">
        <v>0</v>
      </c>
      <c r="N310" s="188">
        <v>0</v>
      </c>
      <c r="O310" s="188"/>
      <c r="P310" s="223">
        <f t="shared" si="48"/>
        <v>0</v>
      </c>
      <c r="Q310" s="189">
        <f t="shared" si="40"/>
        <v>0</v>
      </c>
      <c r="R310" s="221">
        <v>0</v>
      </c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</row>
    <row r="311" spans="1:160" ht="15">
      <c r="A311" s="34"/>
      <c r="B311" s="35"/>
      <c r="C311" s="35"/>
      <c r="D311" s="35"/>
      <c r="E311" s="35"/>
      <c r="F311" s="36"/>
      <c r="G311" s="177" t="s">
        <v>308</v>
      </c>
      <c r="H311" s="188"/>
      <c r="I311" s="188">
        <v>0</v>
      </c>
      <c r="J311" s="239"/>
      <c r="K311" s="303">
        <f t="shared" si="47"/>
        <v>0</v>
      </c>
      <c r="L311" s="297">
        <f t="shared" si="38"/>
        <v>0</v>
      </c>
      <c r="M311" s="221">
        <v>0</v>
      </c>
      <c r="N311" s="188">
        <v>0</v>
      </c>
      <c r="O311" s="188"/>
      <c r="P311" s="223">
        <f t="shared" si="48"/>
        <v>0</v>
      </c>
      <c r="Q311" s="189">
        <f t="shared" si="40"/>
        <v>0</v>
      </c>
      <c r="R311" s="221">
        <v>0</v>
      </c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</row>
    <row r="312" spans="1:160" ht="15">
      <c r="A312" s="34"/>
      <c r="B312" s="35"/>
      <c r="C312" s="35"/>
      <c r="D312" s="35"/>
      <c r="E312" s="35"/>
      <c r="F312" s="36"/>
      <c r="G312" s="177" t="s">
        <v>305</v>
      </c>
      <c r="H312" s="188"/>
      <c r="I312" s="188">
        <v>0</v>
      </c>
      <c r="J312" s="239"/>
      <c r="K312" s="303">
        <f t="shared" si="47"/>
        <v>0</v>
      </c>
      <c r="L312" s="297">
        <f t="shared" si="38"/>
        <v>0</v>
      </c>
      <c r="M312" s="221">
        <v>0</v>
      </c>
      <c r="N312" s="188">
        <v>0</v>
      </c>
      <c r="O312" s="188"/>
      <c r="P312" s="223">
        <f t="shared" si="48"/>
        <v>0</v>
      </c>
      <c r="Q312" s="189">
        <f t="shared" si="40"/>
        <v>0</v>
      </c>
      <c r="R312" s="221">
        <v>0</v>
      </c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</row>
    <row r="313" spans="1:160" ht="15">
      <c r="A313" s="34"/>
      <c r="B313" s="35"/>
      <c r="C313" s="35"/>
      <c r="D313" s="35"/>
      <c r="E313" s="35"/>
      <c r="F313" s="36"/>
      <c r="G313" s="177" t="s">
        <v>223</v>
      </c>
      <c r="H313" s="188"/>
      <c r="I313" s="188">
        <v>0</v>
      </c>
      <c r="J313" s="239"/>
      <c r="K313" s="303">
        <f t="shared" si="47"/>
        <v>0</v>
      </c>
      <c r="L313" s="297">
        <f t="shared" si="38"/>
        <v>0</v>
      </c>
      <c r="M313" s="221">
        <v>0</v>
      </c>
      <c r="N313" s="188">
        <v>0</v>
      </c>
      <c r="O313" s="188"/>
      <c r="P313" s="223">
        <f t="shared" si="48"/>
        <v>0</v>
      </c>
      <c r="Q313" s="189">
        <f t="shared" si="40"/>
        <v>0</v>
      </c>
      <c r="R313" s="221">
        <v>0</v>
      </c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</row>
    <row r="314" spans="1:160" ht="15">
      <c r="A314" s="34"/>
      <c r="B314" s="35"/>
      <c r="C314" s="35"/>
      <c r="D314" s="35"/>
      <c r="E314" s="35"/>
      <c r="F314" s="36"/>
      <c r="G314" s="177" t="s">
        <v>224</v>
      </c>
      <c r="H314" s="188"/>
      <c r="I314" s="188">
        <v>0</v>
      </c>
      <c r="J314" s="239"/>
      <c r="K314" s="303">
        <f t="shared" si="47"/>
        <v>0</v>
      </c>
      <c r="L314" s="297">
        <f t="shared" si="38"/>
        <v>0</v>
      </c>
      <c r="M314" s="221">
        <v>0</v>
      </c>
      <c r="N314" s="188">
        <v>0</v>
      </c>
      <c r="O314" s="188"/>
      <c r="P314" s="223">
        <f t="shared" si="48"/>
        <v>0</v>
      </c>
      <c r="Q314" s="189">
        <f t="shared" si="40"/>
        <v>0</v>
      </c>
      <c r="R314" s="221">
        <v>0</v>
      </c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</row>
    <row r="315" spans="1:160" ht="14.25" customHeight="1">
      <c r="A315" s="34"/>
      <c r="B315" s="35"/>
      <c r="C315" s="35"/>
      <c r="D315" s="35"/>
      <c r="E315" s="35"/>
      <c r="F315" s="36"/>
      <c r="G315" s="177" t="s">
        <v>320</v>
      </c>
      <c r="H315" s="188">
        <v>0</v>
      </c>
      <c r="I315" s="188">
        <v>37591</v>
      </c>
      <c r="J315" s="239">
        <v>1976</v>
      </c>
      <c r="K315" s="303">
        <f t="shared" si="47"/>
        <v>39567</v>
      </c>
      <c r="L315" s="297">
        <f t="shared" si="38"/>
        <v>-39567</v>
      </c>
      <c r="M315" s="221">
        <v>0</v>
      </c>
      <c r="N315" s="188">
        <v>11604</v>
      </c>
      <c r="O315" s="188">
        <v>4232</v>
      </c>
      <c r="P315" s="223">
        <f t="shared" si="48"/>
        <v>15836</v>
      </c>
      <c r="Q315" s="189">
        <f t="shared" si="40"/>
        <v>-15836</v>
      </c>
      <c r="R315" s="221">
        <v>0</v>
      </c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</row>
    <row r="316" spans="1:160" ht="17.25" customHeight="1">
      <c r="A316" s="34"/>
      <c r="B316" s="35"/>
      <c r="C316" s="35"/>
      <c r="D316" s="35"/>
      <c r="E316" s="35"/>
      <c r="F316" s="36"/>
      <c r="G316" s="171" t="s">
        <v>306</v>
      </c>
      <c r="H316" s="188"/>
      <c r="I316" s="188">
        <v>0</v>
      </c>
      <c r="J316" s="239"/>
      <c r="K316" s="303">
        <f t="shared" si="47"/>
        <v>0</v>
      </c>
      <c r="L316" s="297">
        <f t="shared" si="38"/>
        <v>0</v>
      </c>
      <c r="M316" s="221">
        <v>0</v>
      </c>
      <c r="N316" s="188">
        <v>0</v>
      </c>
      <c r="O316" s="188"/>
      <c r="P316" s="223">
        <f t="shared" si="48"/>
        <v>0</v>
      </c>
      <c r="Q316" s="189">
        <f t="shared" si="40"/>
        <v>0</v>
      </c>
      <c r="R316" s="221">
        <v>0</v>
      </c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</row>
    <row r="317" spans="1:160" ht="15">
      <c r="A317" s="34"/>
      <c r="B317" s="35"/>
      <c r="C317" s="35"/>
      <c r="D317" s="35"/>
      <c r="E317" s="35"/>
      <c r="F317" s="36"/>
      <c r="G317" s="177" t="s">
        <v>316</v>
      </c>
      <c r="H317" s="188"/>
      <c r="I317" s="188">
        <v>0</v>
      </c>
      <c r="J317" s="239"/>
      <c r="K317" s="303">
        <f t="shared" si="47"/>
        <v>0</v>
      </c>
      <c r="L317" s="297">
        <f t="shared" si="38"/>
        <v>0</v>
      </c>
      <c r="M317" s="221">
        <v>0</v>
      </c>
      <c r="N317" s="188">
        <v>0</v>
      </c>
      <c r="O317" s="188"/>
      <c r="P317" s="223">
        <f t="shared" si="48"/>
        <v>0</v>
      </c>
      <c r="Q317" s="189">
        <f t="shared" si="40"/>
        <v>0</v>
      </c>
      <c r="R317" s="221">
        <v>0</v>
      </c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</row>
    <row r="318" spans="1:160" ht="15" hidden="1">
      <c r="A318" s="34"/>
      <c r="B318" s="35"/>
      <c r="C318" s="35"/>
      <c r="D318" s="35"/>
      <c r="E318" s="35"/>
      <c r="F318" s="36"/>
      <c r="G318" s="171"/>
      <c r="H318" s="188"/>
      <c r="I318" s="188"/>
      <c r="J318" s="239"/>
      <c r="K318" s="303"/>
      <c r="L318" s="297">
        <f t="shared" si="38"/>
        <v>0</v>
      </c>
      <c r="M318" s="221">
        <v>0</v>
      </c>
      <c r="N318" s="188"/>
      <c r="O318" s="188"/>
      <c r="P318" s="223"/>
      <c r="Q318" s="189">
        <f t="shared" si="40"/>
        <v>0</v>
      </c>
      <c r="R318" s="221">
        <v>0</v>
      </c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</row>
    <row r="319" spans="1:160" ht="15" hidden="1">
      <c r="A319" s="34"/>
      <c r="B319" s="35"/>
      <c r="C319" s="35"/>
      <c r="D319" s="35"/>
      <c r="E319" s="35"/>
      <c r="F319" s="36"/>
      <c r="G319" s="171"/>
      <c r="H319" s="188"/>
      <c r="I319" s="188"/>
      <c r="J319" s="239"/>
      <c r="K319" s="303"/>
      <c r="L319" s="297">
        <f t="shared" si="38"/>
        <v>0</v>
      </c>
      <c r="M319" s="221">
        <v>0</v>
      </c>
      <c r="N319" s="188"/>
      <c r="O319" s="188"/>
      <c r="P319" s="223"/>
      <c r="Q319" s="189">
        <f t="shared" si="40"/>
        <v>0</v>
      </c>
      <c r="R319" s="221">
        <v>0</v>
      </c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</row>
    <row r="320" spans="1:160" ht="15" hidden="1">
      <c r="A320" s="34"/>
      <c r="B320" s="35"/>
      <c r="C320" s="35"/>
      <c r="D320" s="35"/>
      <c r="E320" s="35"/>
      <c r="F320" s="36"/>
      <c r="G320" s="171"/>
      <c r="H320" s="188"/>
      <c r="I320" s="188"/>
      <c r="J320" s="239"/>
      <c r="K320" s="303"/>
      <c r="L320" s="297">
        <f t="shared" si="38"/>
        <v>0</v>
      </c>
      <c r="M320" s="221">
        <v>0</v>
      </c>
      <c r="N320" s="188"/>
      <c r="O320" s="188"/>
      <c r="P320" s="223"/>
      <c r="Q320" s="189">
        <f t="shared" si="40"/>
        <v>0</v>
      </c>
      <c r="R320" s="221">
        <v>0</v>
      </c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</row>
    <row r="321" spans="1:160" ht="15" hidden="1">
      <c r="A321" s="34"/>
      <c r="B321" s="35"/>
      <c r="C321" s="35"/>
      <c r="D321" s="35"/>
      <c r="E321" s="35"/>
      <c r="F321" s="36"/>
      <c r="G321" s="171"/>
      <c r="H321" s="188"/>
      <c r="I321" s="188"/>
      <c r="J321" s="239"/>
      <c r="K321" s="303"/>
      <c r="L321" s="297">
        <f t="shared" si="38"/>
        <v>0</v>
      </c>
      <c r="M321" s="221">
        <v>0</v>
      </c>
      <c r="N321" s="188"/>
      <c r="O321" s="188"/>
      <c r="P321" s="223"/>
      <c r="Q321" s="189">
        <f t="shared" si="40"/>
        <v>0</v>
      </c>
      <c r="R321" s="221">
        <v>0</v>
      </c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</row>
    <row r="322" spans="1:160" ht="15" hidden="1">
      <c r="A322" s="34"/>
      <c r="B322" s="35"/>
      <c r="C322" s="35"/>
      <c r="D322" s="35"/>
      <c r="E322" s="35"/>
      <c r="F322" s="36"/>
      <c r="G322" s="171"/>
      <c r="H322" s="188"/>
      <c r="I322" s="188"/>
      <c r="J322" s="239"/>
      <c r="K322" s="303"/>
      <c r="L322" s="297">
        <f t="shared" si="38"/>
        <v>0</v>
      </c>
      <c r="M322" s="221">
        <v>0</v>
      </c>
      <c r="N322" s="188"/>
      <c r="O322" s="188"/>
      <c r="P322" s="223"/>
      <c r="Q322" s="189">
        <f t="shared" si="40"/>
        <v>0</v>
      </c>
      <c r="R322" s="221">
        <v>0</v>
      </c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</row>
    <row r="323" spans="1:160" ht="15" hidden="1">
      <c r="A323" s="34"/>
      <c r="B323" s="35"/>
      <c r="C323" s="35"/>
      <c r="D323" s="35"/>
      <c r="E323" s="35"/>
      <c r="F323" s="36"/>
      <c r="G323" s="171"/>
      <c r="H323" s="188"/>
      <c r="I323" s="188"/>
      <c r="J323" s="239"/>
      <c r="K323" s="303"/>
      <c r="L323" s="297">
        <f t="shared" si="38"/>
        <v>0</v>
      </c>
      <c r="M323" s="221">
        <v>0</v>
      </c>
      <c r="N323" s="188"/>
      <c r="O323" s="188"/>
      <c r="P323" s="223"/>
      <c r="Q323" s="189">
        <f t="shared" si="40"/>
        <v>0</v>
      </c>
      <c r="R323" s="221">
        <v>0</v>
      </c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</row>
    <row r="324" spans="1:160" ht="15">
      <c r="A324" s="34"/>
      <c r="B324" s="35"/>
      <c r="C324" s="35"/>
      <c r="D324" s="35"/>
      <c r="E324" s="35"/>
      <c r="F324" s="36"/>
      <c r="G324" s="177" t="s">
        <v>226</v>
      </c>
      <c r="H324" s="188">
        <v>0</v>
      </c>
      <c r="I324" s="188">
        <v>640028</v>
      </c>
      <c r="J324" s="239">
        <v>376342</v>
      </c>
      <c r="K324" s="303">
        <f>I324+J324</f>
        <v>1016370</v>
      </c>
      <c r="L324" s="297">
        <f t="shared" si="38"/>
        <v>-1016370</v>
      </c>
      <c r="M324" s="221">
        <v>0</v>
      </c>
      <c r="N324" s="188">
        <v>429034</v>
      </c>
      <c r="O324" s="188">
        <v>100519</v>
      </c>
      <c r="P324" s="223">
        <f>N324+O324</f>
        <v>529553</v>
      </c>
      <c r="Q324" s="189">
        <f t="shared" si="40"/>
        <v>-529553</v>
      </c>
      <c r="R324" s="221">
        <v>0</v>
      </c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</row>
    <row r="325" spans="1:160" ht="15">
      <c r="A325" s="25"/>
      <c r="B325" s="26"/>
      <c r="C325" s="26"/>
      <c r="D325" s="26"/>
      <c r="E325" s="26"/>
      <c r="F325" s="27"/>
      <c r="G325" s="176" t="s">
        <v>227</v>
      </c>
      <c r="H325" s="194">
        <f>+H326+H327+H328+H329</f>
        <v>0</v>
      </c>
      <c r="I325" s="194">
        <v>0</v>
      </c>
      <c r="J325" s="194">
        <f>+J326+J327+J328+J329</f>
        <v>0</v>
      </c>
      <c r="K325" s="310">
        <f>+K326+K327+K328+K329</f>
        <v>0</v>
      </c>
      <c r="L325" s="297">
        <f t="shared" si="38"/>
        <v>0</v>
      </c>
      <c r="M325" s="221">
        <v>0</v>
      </c>
      <c r="N325" s="194">
        <v>0</v>
      </c>
      <c r="O325" s="194">
        <f>+O326+O327+O328+O329</f>
        <v>0</v>
      </c>
      <c r="P325" s="230">
        <f>+P326+P327+P328+P329</f>
        <v>0</v>
      </c>
      <c r="Q325" s="189">
        <f t="shared" si="40"/>
        <v>0</v>
      </c>
      <c r="R325" s="221">
        <v>0</v>
      </c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</row>
    <row r="326" spans="1:160" ht="15">
      <c r="A326" s="34"/>
      <c r="B326" s="35"/>
      <c r="C326" s="35"/>
      <c r="D326" s="35"/>
      <c r="E326" s="35"/>
      <c r="F326" s="36"/>
      <c r="G326" s="177" t="s">
        <v>307</v>
      </c>
      <c r="H326" s="188">
        <v>0</v>
      </c>
      <c r="I326" s="188">
        <v>0</v>
      </c>
      <c r="J326" s="239">
        <v>0</v>
      </c>
      <c r="K326" s="303">
        <f>I326+J326</f>
        <v>0</v>
      </c>
      <c r="L326" s="297">
        <f t="shared" si="38"/>
        <v>0</v>
      </c>
      <c r="M326" s="221">
        <v>0</v>
      </c>
      <c r="N326" s="188">
        <v>0</v>
      </c>
      <c r="O326" s="188">
        <v>0</v>
      </c>
      <c r="P326" s="223">
        <f>N326+O326</f>
        <v>0</v>
      </c>
      <c r="Q326" s="189">
        <f t="shared" si="40"/>
        <v>0</v>
      </c>
      <c r="R326" s="221">
        <v>0</v>
      </c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</row>
    <row r="327" spans="1:160" ht="15">
      <c r="A327" s="34"/>
      <c r="B327" s="35"/>
      <c r="C327" s="35"/>
      <c r="D327" s="35"/>
      <c r="E327" s="35"/>
      <c r="F327" s="36"/>
      <c r="G327" s="177" t="s">
        <v>228</v>
      </c>
      <c r="H327" s="188">
        <v>0</v>
      </c>
      <c r="I327" s="188">
        <v>0</v>
      </c>
      <c r="J327" s="239">
        <v>0</v>
      </c>
      <c r="K327" s="303">
        <f>I327+J327</f>
        <v>0</v>
      </c>
      <c r="L327" s="297">
        <f t="shared" si="38"/>
        <v>0</v>
      </c>
      <c r="M327" s="221">
        <v>0</v>
      </c>
      <c r="N327" s="188">
        <v>0</v>
      </c>
      <c r="O327" s="188">
        <v>0</v>
      </c>
      <c r="P327" s="223">
        <f>N327+O327</f>
        <v>0</v>
      </c>
      <c r="Q327" s="189">
        <f t="shared" si="40"/>
        <v>0</v>
      </c>
      <c r="R327" s="221">
        <v>0</v>
      </c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</row>
    <row r="328" spans="1:160" ht="15">
      <c r="A328" s="34"/>
      <c r="B328" s="35"/>
      <c r="C328" s="35"/>
      <c r="D328" s="35"/>
      <c r="E328" s="35"/>
      <c r="F328" s="36"/>
      <c r="G328" s="177" t="s">
        <v>229</v>
      </c>
      <c r="H328" s="188">
        <v>0</v>
      </c>
      <c r="I328" s="188">
        <v>0</v>
      </c>
      <c r="J328" s="239">
        <v>0</v>
      </c>
      <c r="K328" s="303">
        <f>I328+J328</f>
        <v>0</v>
      </c>
      <c r="L328" s="297">
        <f t="shared" si="38"/>
        <v>0</v>
      </c>
      <c r="M328" s="221">
        <v>0</v>
      </c>
      <c r="N328" s="188">
        <v>0</v>
      </c>
      <c r="O328" s="188">
        <v>0</v>
      </c>
      <c r="P328" s="223">
        <f>N328+O328</f>
        <v>0</v>
      </c>
      <c r="Q328" s="189">
        <f t="shared" si="40"/>
        <v>0</v>
      </c>
      <c r="R328" s="221">
        <v>0</v>
      </c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</row>
    <row r="329" spans="1:160" ht="15">
      <c r="A329" s="34"/>
      <c r="B329" s="35"/>
      <c r="C329" s="35"/>
      <c r="D329" s="35"/>
      <c r="E329" s="35"/>
      <c r="F329" s="36"/>
      <c r="G329" s="177" t="s">
        <v>225</v>
      </c>
      <c r="H329" s="188">
        <v>0</v>
      </c>
      <c r="I329" s="188">
        <v>0</v>
      </c>
      <c r="J329" s="239">
        <v>0</v>
      </c>
      <c r="K329" s="303">
        <f>I329+J329</f>
        <v>0</v>
      </c>
      <c r="L329" s="297">
        <f t="shared" si="38"/>
        <v>0</v>
      </c>
      <c r="M329" s="221">
        <v>0</v>
      </c>
      <c r="N329" s="188">
        <v>0</v>
      </c>
      <c r="O329" s="188">
        <v>0</v>
      </c>
      <c r="P329" s="223">
        <f>N329+O329</f>
        <v>0</v>
      </c>
      <c r="Q329" s="189">
        <f t="shared" si="40"/>
        <v>0</v>
      </c>
      <c r="R329" s="221">
        <v>0</v>
      </c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</row>
    <row r="330" spans="1:160" ht="15" hidden="1">
      <c r="A330" s="34"/>
      <c r="B330" s="35"/>
      <c r="C330" s="35"/>
      <c r="D330" s="35"/>
      <c r="E330" s="35"/>
      <c r="F330" s="36"/>
      <c r="G330" s="171"/>
      <c r="H330" s="188"/>
      <c r="I330" s="188"/>
      <c r="J330" s="239"/>
      <c r="K330" s="303"/>
      <c r="L330" s="297">
        <f t="shared" si="38"/>
        <v>0</v>
      </c>
      <c r="M330" s="221" t="e">
        <f>K330/H330*100</f>
        <v>#DIV/0!</v>
      </c>
      <c r="N330" s="188"/>
      <c r="O330" s="188"/>
      <c r="P330" s="223"/>
      <c r="Q330" s="189" t="e">
        <f t="shared" si="40"/>
        <v>#DIV/0!</v>
      </c>
      <c r="R330" s="221" t="e">
        <f aca="true" t="shared" si="49" ref="R330:R336">P330/M330*100</f>
        <v>#DIV/0!</v>
      </c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</row>
    <row r="331" spans="1:160" ht="15" hidden="1">
      <c r="A331" s="34"/>
      <c r="B331" s="35"/>
      <c r="C331" s="35"/>
      <c r="D331" s="35"/>
      <c r="E331" s="35"/>
      <c r="F331" s="36"/>
      <c r="G331" s="171"/>
      <c r="H331" s="188"/>
      <c r="I331" s="188"/>
      <c r="J331" s="239"/>
      <c r="K331" s="303"/>
      <c r="L331" s="297">
        <f aca="true" t="shared" si="50" ref="L331:L394">H331-K331</f>
        <v>0</v>
      </c>
      <c r="M331" s="221" t="e">
        <f aca="true" t="shared" si="51" ref="M331:M383">K331/H331*100</f>
        <v>#DIV/0!</v>
      </c>
      <c r="N331" s="188"/>
      <c r="O331" s="188"/>
      <c r="P331" s="223"/>
      <c r="Q331" s="189" t="e">
        <f aca="true" t="shared" si="52" ref="Q331:Q394">M331-P331</f>
        <v>#DIV/0!</v>
      </c>
      <c r="R331" s="221" t="e">
        <f t="shared" si="49"/>
        <v>#DIV/0!</v>
      </c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</row>
    <row r="332" spans="1:160" ht="15" hidden="1">
      <c r="A332" s="34"/>
      <c r="B332" s="35"/>
      <c r="C332" s="35"/>
      <c r="D332" s="35"/>
      <c r="E332" s="35"/>
      <c r="F332" s="36"/>
      <c r="G332" s="171"/>
      <c r="H332" s="188"/>
      <c r="I332" s="188"/>
      <c r="J332" s="239"/>
      <c r="K332" s="303"/>
      <c r="L332" s="297">
        <f t="shared" si="50"/>
        <v>0</v>
      </c>
      <c r="M332" s="221" t="e">
        <f t="shared" si="51"/>
        <v>#DIV/0!</v>
      </c>
      <c r="N332" s="188"/>
      <c r="O332" s="188"/>
      <c r="P332" s="223"/>
      <c r="Q332" s="189" t="e">
        <f t="shared" si="52"/>
        <v>#DIV/0!</v>
      </c>
      <c r="R332" s="221" t="e">
        <f t="shared" si="49"/>
        <v>#DIV/0!</v>
      </c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</row>
    <row r="333" spans="1:160" ht="15" hidden="1">
      <c r="A333" s="34"/>
      <c r="B333" s="35"/>
      <c r="C333" s="35"/>
      <c r="D333" s="35"/>
      <c r="E333" s="35"/>
      <c r="F333" s="36"/>
      <c r="G333" s="171"/>
      <c r="H333" s="188"/>
      <c r="I333" s="188"/>
      <c r="J333" s="239"/>
      <c r="K333" s="303"/>
      <c r="L333" s="297">
        <f t="shared" si="50"/>
        <v>0</v>
      </c>
      <c r="M333" s="221" t="e">
        <f t="shared" si="51"/>
        <v>#DIV/0!</v>
      </c>
      <c r="N333" s="188"/>
      <c r="O333" s="188"/>
      <c r="P333" s="223"/>
      <c r="Q333" s="189" t="e">
        <f t="shared" si="52"/>
        <v>#DIV/0!</v>
      </c>
      <c r="R333" s="221" t="e">
        <f t="shared" si="49"/>
        <v>#DIV/0!</v>
      </c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</row>
    <row r="334" spans="1:160" ht="15" hidden="1">
      <c r="A334" s="34"/>
      <c r="B334" s="35"/>
      <c r="C334" s="35"/>
      <c r="D334" s="35"/>
      <c r="E334" s="35"/>
      <c r="F334" s="36"/>
      <c r="G334" s="171"/>
      <c r="H334" s="188"/>
      <c r="I334" s="188"/>
      <c r="J334" s="239"/>
      <c r="K334" s="303"/>
      <c r="L334" s="297">
        <f t="shared" si="50"/>
        <v>0</v>
      </c>
      <c r="M334" s="221" t="e">
        <f t="shared" si="51"/>
        <v>#DIV/0!</v>
      </c>
      <c r="N334" s="188"/>
      <c r="O334" s="188"/>
      <c r="P334" s="223"/>
      <c r="Q334" s="189" t="e">
        <f t="shared" si="52"/>
        <v>#DIV/0!</v>
      </c>
      <c r="R334" s="221" t="e">
        <f t="shared" si="49"/>
        <v>#DIV/0!</v>
      </c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</row>
    <row r="335" spans="1:160" ht="15">
      <c r="A335" s="25"/>
      <c r="B335" s="26"/>
      <c r="C335" s="26"/>
      <c r="D335" s="26"/>
      <c r="E335" s="26" t="s">
        <v>22</v>
      </c>
      <c r="F335" s="27"/>
      <c r="G335" s="163" t="s">
        <v>90</v>
      </c>
      <c r="H335" s="194">
        <f>H336+H337</f>
        <v>188000</v>
      </c>
      <c r="I335" s="194">
        <f>I336+I337</f>
        <v>81173</v>
      </c>
      <c r="J335" s="194">
        <f>J336+J337</f>
        <v>11045</v>
      </c>
      <c r="K335" s="310">
        <f>K336+K337</f>
        <v>92218</v>
      </c>
      <c r="L335" s="297">
        <f t="shared" si="50"/>
        <v>95782</v>
      </c>
      <c r="M335" s="221">
        <f t="shared" si="51"/>
        <v>49.05212765957447</v>
      </c>
      <c r="N335" s="194">
        <f>N336+N337</f>
        <v>10569</v>
      </c>
      <c r="O335" s="194">
        <f>O336+O337</f>
        <v>10188</v>
      </c>
      <c r="P335" s="230">
        <f>P336+P337</f>
        <v>20757</v>
      </c>
      <c r="Q335" s="189">
        <f t="shared" si="52"/>
        <v>-20707.947872340425</v>
      </c>
      <c r="R335" s="221">
        <f t="shared" si="49"/>
        <v>42316.20724804269</v>
      </c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</row>
    <row r="336" spans="1:160" ht="15">
      <c r="A336" s="34"/>
      <c r="B336" s="35"/>
      <c r="C336" s="35"/>
      <c r="D336" s="35"/>
      <c r="E336" s="35"/>
      <c r="F336" s="36" t="s">
        <v>24</v>
      </c>
      <c r="G336" s="171" t="s">
        <v>91</v>
      </c>
      <c r="H336" s="188">
        <f>50000+69000+69000</f>
        <v>188000</v>
      </c>
      <c r="I336" s="188">
        <v>81173</v>
      </c>
      <c r="J336" s="239">
        <f>9711+1334</f>
        <v>11045</v>
      </c>
      <c r="K336" s="303">
        <f>I336+J336</f>
        <v>92218</v>
      </c>
      <c r="L336" s="297">
        <f t="shared" si="50"/>
        <v>95782</v>
      </c>
      <c r="M336" s="221">
        <f t="shared" si="51"/>
        <v>49.05212765957447</v>
      </c>
      <c r="N336" s="188">
        <v>10569</v>
      </c>
      <c r="O336" s="188">
        <f>9760+428</f>
        <v>10188</v>
      </c>
      <c r="P336" s="223">
        <f>N336+O336</f>
        <v>20757</v>
      </c>
      <c r="Q336" s="189">
        <f t="shared" si="52"/>
        <v>-20707.947872340425</v>
      </c>
      <c r="R336" s="221">
        <f t="shared" si="49"/>
        <v>42316.20724804269</v>
      </c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</row>
    <row r="337" spans="1:160" ht="22.5" customHeight="1">
      <c r="A337" s="34"/>
      <c r="B337" s="35"/>
      <c r="C337" s="35"/>
      <c r="D337" s="35"/>
      <c r="E337" s="35"/>
      <c r="F337" s="36"/>
      <c r="G337" s="171" t="s">
        <v>92</v>
      </c>
      <c r="H337" s="188"/>
      <c r="I337" s="188"/>
      <c r="J337" s="239"/>
      <c r="K337" s="303">
        <f>I337+J337</f>
        <v>0</v>
      </c>
      <c r="L337" s="297">
        <f t="shared" si="50"/>
        <v>0</v>
      </c>
      <c r="M337" s="221">
        <v>0</v>
      </c>
      <c r="N337" s="188"/>
      <c r="O337" s="188"/>
      <c r="P337" s="223"/>
      <c r="Q337" s="189">
        <f t="shared" si="52"/>
        <v>0</v>
      </c>
      <c r="R337" s="221">
        <v>0</v>
      </c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</row>
    <row r="338" spans="1:160" ht="22.5" customHeight="1">
      <c r="A338" s="34"/>
      <c r="B338" s="35"/>
      <c r="C338" s="35"/>
      <c r="D338" s="26">
        <v>59</v>
      </c>
      <c r="E338" s="26"/>
      <c r="F338" s="36"/>
      <c r="G338" s="170" t="s">
        <v>150</v>
      </c>
      <c r="H338" s="188">
        <f>H339</f>
        <v>41000</v>
      </c>
      <c r="I338" s="188">
        <f>I339</f>
        <v>41000</v>
      </c>
      <c r="J338" s="239">
        <f>J339</f>
        <v>0</v>
      </c>
      <c r="K338" s="303">
        <f>I338+J338</f>
        <v>41000</v>
      </c>
      <c r="L338" s="297">
        <f t="shared" si="50"/>
        <v>0</v>
      </c>
      <c r="M338" s="221">
        <f t="shared" si="51"/>
        <v>100</v>
      </c>
      <c r="N338" s="188"/>
      <c r="O338" s="188"/>
      <c r="P338" s="223"/>
      <c r="Q338" s="189">
        <f t="shared" si="52"/>
        <v>100</v>
      </c>
      <c r="R338" s="221">
        <f>P338/M338*100</f>
        <v>0</v>
      </c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</row>
    <row r="339" spans="1:160" ht="22.5" customHeight="1">
      <c r="A339" s="34"/>
      <c r="B339" s="35"/>
      <c r="C339" s="35"/>
      <c r="D339" s="26"/>
      <c r="E339" s="26">
        <v>17</v>
      </c>
      <c r="F339" s="36"/>
      <c r="G339" s="238" t="s">
        <v>336</v>
      </c>
      <c r="H339" s="188">
        <v>41000</v>
      </c>
      <c r="I339" s="188">
        <v>41000</v>
      </c>
      <c r="J339" s="239">
        <v>0</v>
      </c>
      <c r="K339" s="303">
        <f>I339+J339</f>
        <v>41000</v>
      </c>
      <c r="L339" s="297">
        <f t="shared" si="50"/>
        <v>0</v>
      </c>
      <c r="M339" s="221">
        <f t="shared" si="51"/>
        <v>100</v>
      </c>
      <c r="N339" s="188"/>
      <c r="O339" s="188"/>
      <c r="P339" s="223"/>
      <c r="Q339" s="189">
        <f t="shared" si="52"/>
        <v>100</v>
      </c>
      <c r="R339" s="221">
        <f>P339/M339*100</f>
        <v>0</v>
      </c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</row>
    <row r="340" spans="1:160" ht="15">
      <c r="A340" s="25"/>
      <c r="B340" s="26"/>
      <c r="C340" s="26"/>
      <c r="D340" s="26" t="s">
        <v>94</v>
      </c>
      <c r="E340" s="26"/>
      <c r="F340" s="27"/>
      <c r="G340" s="170" t="s">
        <v>230</v>
      </c>
      <c r="H340" s="194">
        <f>H341</f>
        <v>142000</v>
      </c>
      <c r="I340" s="194">
        <f>I341</f>
        <v>11845</v>
      </c>
      <c r="J340" s="194">
        <f>J341</f>
        <v>0</v>
      </c>
      <c r="K340" s="310">
        <f>K341</f>
        <v>11845</v>
      </c>
      <c r="L340" s="297">
        <f t="shared" si="50"/>
        <v>130155</v>
      </c>
      <c r="M340" s="221">
        <f t="shared" si="51"/>
        <v>8.341549295774648</v>
      </c>
      <c r="N340" s="194">
        <v>0</v>
      </c>
      <c r="O340" s="194">
        <f>O341</f>
        <v>0</v>
      </c>
      <c r="P340" s="230">
        <f>P341</f>
        <v>0</v>
      </c>
      <c r="Q340" s="189">
        <f t="shared" si="52"/>
        <v>8.341549295774648</v>
      </c>
      <c r="R340" s="221">
        <v>0</v>
      </c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</row>
    <row r="341" spans="1:160" ht="15">
      <c r="A341" s="25"/>
      <c r="B341" s="26"/>
      <c r="C341" s="26"/>
      <c r="D341" s="26">
        <v>71</v>
      </c>
      <c r="E341" s="26"/>
      <c r="F341" s="27"/>
      <c r="G341" s="170" t="s">
        <v>189</v>
      </c>
      <c r="H341" s="194">
        <f>H342+H347</f>
        <v>142000</v>
      </c>
      <c r="I341" s="194">
        <f>I342+I347</f>
        <v>11845</v>
      </c>
      <c r="J341" s="194">
        <f>J342+J347</f>
        <v>0</v>
      </c>
      <c r="K341" s="310">
        <f>K342+K347</f>
        <v>11845</v>
      </c>
      <c r="L341" s="297">
        <f t="shared" si="50"/>
        <v>130155</v>
      </c>
      <c r="M341" s="221">
        <f t="shared" si="51"/>
        <v>8.341549295774648</v>
      </c>
      <c r="N341" s="194">
        <v>0</v>
      </c>
      <c r="O341" s="194">
        <f>O342+O347</f>
        <v>0</v>
      </c>
      <c r="P341" s="230">
        <f>P342+P347</f>
        <v>0</v>
      </c>
      <c r="Q341" s="189">
        <f t="shared" si="52"/>
        <v>8.341549295774648</v>
      </c>
      <c r="R341" s="221">
        <v>0</v>
      </c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</row>
    <row r="342" spans="1:160" ht="17.25" customHeight="1">
      <c r="A342" s="25"/>
      <c r="B342" s="26"/>
      <c r="C342" s="26"/>
      <c r="D342" s="26"/>
      <c r="E342" s="26" t="s">
        <v>24</v>
      </c>
      <c r="F342" s="27"/>
      <c r="G342" s="163" t="s">
        <v>190</v>
      </c>
      <c r="H342" s="194">
        <f>H343+H344+H345+H346</f>
        <v>62000</v>
      </c>
      <c r="I342" s="194">
        <f>I343+I344+I345+I346</f>
        <v>11845</v>
      </c>
      <c r="J342" s="194">
        <f>J343+J344+J345+J346</f>
        <v>0</v>
      </c>
      <c r="K342" s="310">
        <f>K343+K344+K345+K346</f>
        <v>11845</v>
      </c>
      <c r="L342" s="297">
        <f t="shared" si="50"/>
        <v>50155</v>
      </c>
      <c r="M342" s="221">
        <f t="shared" si="51"/>
        <v>19.10483870967742</v>
      </c>
      <c r="N342" s="194">
        <v>0</v>
      </c>
      <c r="O342" s="194">
        <f>O343+O344+O345+O346</f>
        <v>0</v>
      </c>
      <c r="P342" s="230">
        <f>P343+P344+P345+P346</f>
        <v>0</v>
      </c>
      <c r="Q342" s="189">
        <f t="shared" si="52"/>
        <v>19.10483870967742</v>
      </c>
      <c r="R342" s="221">
        <v>0</v>
      </c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</row>
    <row r="343" spans="1:160" ht="15">
      <c r="A343" s="34"/>
      <c r="B343" s="35"/>
      <c r="C343" s="35"/>
      <c r="D343" s="35"/>
      <c r="E343" s="35"/>
      <c r="F343" s="36" t="s">
        <v>24</v>
      </c>
      <c r="G343" s="171" t="s">
        <v>191</v>
      </c>
      <c r="H343" s="188">
        <v>0</v>
      </c>
      <c r="I343" s="188">
        <v>0</v>
      </c>
      <c r="J343" s="239">
        <v>0</v>
      </c>
      <c r="K343" s="303">
        <f>I343+J343</f>
        <v>0</v>
      </c>
      <c r="L343" s="297">
        <f t="shared" si="50"/>
        <v>0</v>
      </c>
      <c r="M343" s="221">
        <v>0</v>
      </c>
      <c r="N343" s="188">
        <v>0</v>
      </c>
      <c r="O343" s="188">
        <v>0</v>
      </c>
      <c r="P343" s="223">
        <f>N343+O343</f>
        <v>0</v>
      </c>
      <c r="Q343" s="189">
        <f t="shared" si="52"/>
        <v>0</v>
      </c>
      <c r="R343" s="221">
        <v>0</v>
      </c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</row>
    <row r="344" spans="1:160" ht="25.5">
      <c r="A344" s="34"/>
      <c r="B344" s="35"/>
      <c r="C344" s="35"/>
      <c r="D344" s="35"/>
      <c r="E344" s="35"/>
      <c r="F344" s="36" t="s">
        <v>22</v>
      </c>
      <c r="G344" s="171" t="s">
        <v>192</v>
      </c>
      <c r="H344" s="188">
        <v>62000</v>
      </c>
      <c r="I344" s="188">
        <v>11845</v>
      </c>
      <c r="J344" s="239">
        <v>0</v>
      </c>
      <c r="K344" s="303">
        <f>I344+J344</f>
        <v>11845</v>
      </c>
      <c r="L344" s="297">
        <f t="shared" si="50"/>
        <v>50155</v>
      </c>
      <c r="M344" s="221">
        <f t="shared" si="51"/>
        <v>19.10483870967742</v>
      </c>
      <c r="N344" s="188">
        <v>0</v>
      </c>
      <c r="O344" s="188">
        <v>0</v>
      </c>
      <c r="P344" s="223">
        <f>N344+O344</f>
        <v>0</v>
      </c>
      <c r="Q344" s="189">
        <f t="shared" si="52"/>
        <v>19.10483870967742</v>
      </c>
      <c r="R344" s="221">
        <v>0</v>
      </c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</row>
    <row r="345" spans="1:160" ht="25.5">
      <c r="A345" s="34"/>
      <c r="B345" s="35"/>
      <c r="C345" s="35"/>
      <c r="D345" s="35"/>
      <c r="E345" s="35"/>
      <c r="F345" s="36" t="s">
        <v>39</v>
      </c>
      <c r="G345" s="171" t="s">
        <v>193</v>
      </c>
      <c r="H345" s="188">
        <v>0</v>
      </c>
      <c r="I345" s="188">
        <v>0</v>
      </c>
      <c r="J345" s="239">
        <v>0</v>
      </c>
      <c r="K345" s="303">
        <f>I345+J345</f>
        <v>0</v>
      </c>
      <c r="L345" s="297">
        <f t="shared" si="50"/>
        <v>0</v>
      </c>
      <c r="M345" s="221">
        <v>0</v>
      </c>
      <c r="N345" s="188">
        <v>0</v>
      </c>
      <c r="O345" s="188">
        <v>0</v>
      </c>
      <c r="P345" s="223">
        <f>N345+O345</f>
        <v>0</v>
      </c>
      <c r="Q345" s="189">
        <f t="shared" si="52"/>
        <v>0</v>
      </c>
      <c r="R345" s="221">
        <v>0</v>
      </c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</row>
    <row r="346" spans="1:160" ht="21" customHeight="1">
      <c r="A346" s="34"/>
      <c r="B346" s="35"/>
      <c r="C346" s="35"/>
      <c r="D346" s="35"/>
      <c r="E346" s="35"/>
      <c r="F346" s="36" t="s">
        <v>75</v>
      </c>
      <c r="G346" s="171" t="s">
        <v>194</v>
      </c>
      <c r="H346" s="188"/>
      <c r="I346" s="188">
        <v>0</v>
      </c>
      <c r="J346" s="239">
        <v>0</v>
      </c>
      <c r="K346" s="303">
        <f>I346+J346</f>
        <v>0</v>
      </c>
      <c r="L346" s="297">
        <f t="shared" si="50"/>
        <v>0</v>
      </c>
      <c r="M346" s="221">
        <v>0</v>
      </c>
      <c r="N346" s="188">
        <v>0</v>
      </c>
      <c r="O346" s="188">
        <v>0</v>
      </c>
      <c r="P346" s="223">
        <f>N346+O346</f>
        <v>0</v>
      </c>
      <c r="Q346" s="189">
        <f t="shared" si="52"/>
        <v>0</v>
      </c>
      <c r="R346" s="221">
        <v>0</v>
      </c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</row>
    <row r="347" spans="1:160" ht="25.5">
      <c r="A347" s="34"/>
      <c r="B347" s="35"/>
      <c r="C347" s="35"/>
      <c r="D347" s="35"/>
      <c r="E347" s="26" t="s">
        <v>39</v>
      </c>
      <c r="F347" s="36"/>
      <c r="G347" s="171" t="s">
        <v>195</v>
      </c>
      <c r="H347" s="188">
        <v>80000</v>
      </c>
      <c r="I347" s="188">
        <v>0</v>
      </c>
      <c r="J347" s="239">
        <v>0</v>
      </c>
      <c r="K347" s="303">
        <f>I347+J347</f>
        <v>0</v>
      </c>
      <c r="L347" s="297">
        <f t="shared" si="50"/>
        <v>80000</v>
      </c>
      <c r="M347" s="221">
        <v>0</v>
      </c>
      <c r="N347" s="188">
        <v>0</v>
      </c>
      <c r="O347" s="188">
        <v>0</v>
      </c>
      <c r="P347" s="223">
        <f>N347+O347</f>
        <v>0</v>
      </c>
      <c r="Q347" s="189">
        <f t="shared" si="52"/>
        <v>0</v>
      </c>
      <c r="R347" s="221">
        <v>0</v>
      </c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</row>
    <row r="348" spans="1:160" ht="15">
      <c r="A348" s="25"/>
      <c r="B348" s="26"/>
      <c r="C348" s="26"/>
      <c r="D348" s="26">
        <v>79</v>
      </c>
      <c r="E348" s="26"/>
      <c r="F348" s="27"/>
      <c r="G348" s="170" t="s">
        <v>231</v>
      </c>
      <c r="H348" s="194">
        <f aca="true" t="shared" si="53" ref="H348:K350">H349</f>
        <v>0</v>
      </c>
      <c r="I348" s="194">
        <v>0</v>
      </c>
      <c r="J348" s="194">
        <f t="shared" si="53"/>
        <v>0</v>
      </c>
      <c r="K348" s="310">
        <f t="shared" si="53"/>
        <v>0</v>
      </c>
      <c r="L348" s="297">
        <f t="shared" si="50"/>
        <v>0</v>
      </c>
      <c r="M348" s="221">
        <v>0</v>
      </c>
      <c r="N348" s="194">
        <v>0</v>
      </c>
      <c r="O348" s="194">
        <f aca="true" t="shared" si="54" ref="O348:P350">O349</f>
        <v>0</v>
      </c>
      <c r="P348" s="230">
        <f t="shared" si="54"/>
        <v>0</v>
      </c>
      <c r="Q348" s="189">
        <f t="shared" si="52"/>
        <v>0</v>
      </c>
      <c r="R348" s="221">
        <v>0</v>
      </c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</row>
    <row r="349" spans="1:160" ht="15">
      <c r="A349" s="25"/>
      <c r="B349" s="26"/>
      <c r="C349" s="26"/>
      <c r="D349" s="26">
        <v>81</v>
      </c>
      <c r="E349" s="26"/>
      <c r="F349" s="27"/>
      <c r="G349" s="170" t="s">
        <v>232</v>
      </c>
      <c r="H349" s="194">
        <f t="shared" si="53"/>
        <v>0</v>
      </c>
      <c r="I349" s="194">
        <v>0</v>
      </c>
      <c r="J349" s="194">
        <f t="shared" si="53"/>
        <v>0</v>
      </c>
      <c r="K349" s="310">
        <f t="shared" si="53"/>
        <v>0</v>
      </c>
      <c r="L349" s="297">
        <f t="shared" si="50"/>
        <v>0</v>
      </c>
      <c r="M349" s="221">
        <v>0</v>
      </c>
      <c r="N349" s="194">
        <v>0</v>
      </c>
      <c r="O349" s="194">
        <f t="shared" si="54"/>
        <v>0</v>
      </c>
      <c r="P349" s="230">
        <f t="shared" si="54"/>
        <v>0</v>
      </c>
      <c r="Q349" s="189">
        <f t="shared" si="52"/>
        <v>0</v>
      </c>
      <c r="R349" s="221">
        <v>0</v>
      </c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</row>
    <row r="350" spans="1:160" ht="15">
      <c r="A350" s="25"/>
      <c r="B350" s="26"/>
      <c r="C350" s="26"/>
      <c r="D350" s="26"/>
      <c r="E350" s="26" t="s">
        <v>24</v>
      </c>
      <c r="F350" s="27"/>
      <c r="G350" s="163" t="s">
        <v>233</v>
      </c>
      <c r="H350" s="194">
        <f t="shared" si="53"/>
        <v>0</v>
      </c>
      <c r="I350" s="194">
        <v>0</v>
      </c>
      <c r="J350" s="194">
        <f t="shared" si="53"/>
        <v>0</v>
      </c>
      <c r="K350" s="310">
        <f t="shared" si="53"/>
        <v>0</v>
      </c>
      <c r="L350" s="297">
        <f t="shared" si="50"/>
        <v>0</v>
      </c>
      <c r="M350" s="221">
        <v>0</v>
      </c>
      <c r="N350" s="194">
        <v>0</v>
      </c>
      <c r="O350" s="194">
        <f t="shared" si="54"/>
        <v>0</v>
      </c>
      <c r="P350" s="230">
        <f t="shared" si="54"/>
        <v>0</v>
      </c>
      <c r="Q350" s="189">
        <f t="shared" si="52"/>
        <v>0</v>
      </c>
      <c r="R350" s="221">
        <v>0</v>
      </c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</row>
    <row r="351" spans="1:160" ht="25.5">
      <c r="A351" s="34"/>
      <c r="B351" s="35"/>
      <c r="C351" s="35"/>
      <c r="D351" s="35"/>
      <c r="E351" s="35"/>
      <c r="F351" s="36" t="s">
        <v>24</v>
      </c>
      <c r="G351" s="171" t="s">
        <v>234</v>
      </c>
      <c r="H351" s="188">
        <v>0</v>
      </c>
      <c r="I351" s="188">
        <v>0</v>
      </c>
      <c r="J351" s="239">
        <v>0</v>
      </c>
      <c r="K351" s="303">
        <f>I351+J351</f>
        <v>0</v>
      </c>
      <c r="L351" s="297">
        <f t="shared" si="50"/>
        <v>0</v>
      </c>
      <c r="M351" s="221">
        <v>0</v>
      </c>
      <c r="N351" s="188">
        <v>0</v>
      </c>
      <c r="O351" s="188">
        <v>0</v>
      </c>
      <c r="P351" s="223">
        <f>N351+O351</f>
        <v>0</v>
      </c>
      <c r="Q351" s="189">
        <f t="shared" si="52"/>
        <v>0</v>
      </c>
      <c r="R351" s="221">
        <v>0</v>
      </c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</row>
    <row r="352" spans="1:160" ht="15">
      <c r="A352" s="34"/>
      <c r="B352" s="35"/>
      <c r="C352" s="35"/>
      <c r="D352" s="35">
        <v>85</v>
      </c>
      <c r="E352" s="35"/>
      <c r="F352" s="36"/>
      <c r="G352" s="171" t="s">
        <v>101</v>
      </c>
      <c r="H352" s="188"/>
      <c r="I352" s="188">
        <v>0</v>
      </c>
      <c r="J352" s="239"/>
      <c r="K352" s="303">
        <f>I352+J352</f>
        <v>0</v>
      </c>
      <c r="L352" s="297">
        <f t="shared" si="50"/>
        <v>0</v>
      </c>
      <c r="M352" s="221">
        <v>0</v>
      </c>
      <c r="N352" s="188">
        <v>0</v>
      </c>
      <c r="O352" s="188"/>
      <c r="P352" s="223">
        <f>N352+O352</f>
        <v>0</v>
      </c>
      <c r="Q352" s="189">
        <f t="shared" si="52"/>
        <v>0</v>
      </c>
      <c r="R352" s="221">
        <v>0</v>
      </c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</row>
    <row r="353" spans="1:160" ht="15" hidden="1">
      <c r="A353" s="34"/>
      <c r="B353" s="35"/>
      <c r="C353" s="35"/>
      <c r="D353" s="35"/>
      <c r="E353" s="35"/>
      <c r="F353" s="36"/>
      <c r="G353" s="171" t="s">
        <v>152</v>
      </c>
      <c r="H353" s="188"/>
      <c r="I353" s="188"/>
      <c r="J353" s="239"/>
      <c r="K353" s="303"/>
      <c r="L353" s="297">
        <f t="shared" si="50"/>
        <v>0</v>
      </c>
      <c r="M353" s="221" t="e">
        <f t="shared" si="51"/>
        <v>#DIV/0!</v>
      </c>
      <c r="N353" s="188"/>
      <c r="O353" s="188"/>
      <c r="P353" s="223"/>
      <c r="Q353" s="189" t="e">
        <f t="shared" si="52"/>
        <v>#DIV/0!</v>
      </c>
      <c r="R353" s="221" t="e">
        <f aca="true" t="shared" si="55" ref="R353:R361">P353/M353*100</f>
        <v>#DIV/0!</v>
      </c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</row>
    <row r="354" spans="1:160" ht="15">
      <c r="A354" s="25" t="s">
        <v>200</v>
      </c>
      <c r="B354" s="26" t="s">
        <v>130</v>
      </c>
      <c r="C354" s="26"/>
      <c r="D354" s="26"/>
      <c r="E354" s="26"/>
      <c r="F354" s="27"/>
      <c r="G354" s="170" t="s">
        <v>235</v>
      </c>
      <c r="H354" s="194">
        <f>H301+H306</f>
        <v>14752000</v>
      </c>
      <c r="I354" s="194">
        <f>I301+I306</f>
        <v>9621582</v>
      </c>
      <c r="J354" s="194">
        <f>J301+J306</f>
        <v>1398095</v>
      </c>
      <c r="K354" s="310">
        <f>K301+K306</f>
        <v>11019677</v>
      </c>
      <c r="L354" s="297">
        <f t="shared" si="50"/>
        <v>3732323</v>
      </c>
      <c r="M354" s="221">
        <f t="shared" si="51"/>
        <v>74.69954582429501</v>
      </c>
      <c r="N354" s="194">
        <f>N301+N306</f>
        <v>3001809</v>
      </c>
      <c r="O354" s="194">
        <f>O301+O306</f>
        <v>1419411</v>
      </c>
      <c r="P354" s="230">
        <f>P301+P306</f>
        <v>4421220</v>
      </c>
      <c r="Q354" s="189">
        <f t="shared" si="52"/>
        <v>-4421145.300454176</v>
      </c>
      <c r="R354" s="221">
        <f t="shared" si="55"/>
        <v>5918670.523646019</v>
      </c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</row>
    <row r="355" spans="1:160" ht="15">
      <c r="A355" s="25"/>
      <c r="B355" s="26">
        <v>15</v>
      </c>
      <c r="C355" s="26"/>
      <c r="D355" s="26"/>
      <c r="E355" s="26"/>
      <c r="F355" s="27"/>
      <c r="G355" s="170" t="s">
        <v>236</v>
      </c>
      <c r="H355" s="194">
        <f>H356</f>
        <v>188000</v>
      </c>
      <c r="I355" s="194">
        <f>I356</f>
        <v>81173</v>
      </c>
      <c r="J355" s="194">
        <f>J356</f>
        <v>11045</v>
      </c>
      <c r="K355" s="310">
        <f>K356</f>
        <v>92218</v>
      </c>
      <c r="L355" s="297">
        <f t="shared" si="50"/>
        <v>95782</v>
      </c>
      <c r="M355" s="221">
        <f t="shared" si="51"/>
        <v>49.05212765957447</v>
      </c>
      <c r="N355" s="194">
        <f>N356</f>
        <v>10569</v>
      </c>
      <c r="O355" s="194">
        <f>O356</f>
        <v>10188</v>
      </c>
      <c r="P355" s="230">
        <f>P356</f>
        <v>20757</v>
      </c>
      <c r="Q355" s="189">
        <f t="shared" si="52"/>
        <v>-20707.947872340425</v>
      </c>
      <c r="R355" s="221">
        <f t="shared" si="55"/>
        <v>42316.20724804269</v>
      </c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</row>
    <row r="356" spans="1:160" ht="25.5">
      <c r="A356" s="25"/>
      <c r="B356" s="26"/>
      <c r="C356" s="26" t="s">
        <v>47</v>
      </c>
      <c r="D356" s="26"/>
      <c r="E356" s="26"/>
      <c r="F356" s="27"/>
      <c r="G356" s="170" t="s">
        <v>237</v>
      </c>
      <c r="H356" s="194">
        <f>H335</f>
        <v>188000</v>
      </c>
      <c r="I356" s="194">
        <f>I335</f>
        <v>81173</v>
      </c>
      <c r="J356" s="194">
        <f>J335</f>
        <v>11045</v>
      </c>
      <c r="K356" s="310">
        <f>K335</f>
        <v>92218</v>
      </c>
      <c r="L356" s="297">
        <f t="shared" si="50"/>
        <v>95782</v>
      </c>
      <c r="M356" s="221">
        <f t="shared" si="51"/>
        <v>49.05212765957447</v>
      </c>
      <c r="N356" s="194">
        <f>N335</f>
        <v>10569</v>
      </c>
      <c r="O356" s="194">
        <f>O335</f>
        <v>10188</v>
      </c>
      <c r="P356" s="230">
        <f>P335</f>
        <v>20757</v>
      </c>
      <c r="Q356" s="189">
        <f t="shared" si="52"/>
        <v>-20707.947872340425</v>
      </c>
      <c r="R356" s="221">
        <f t="shared" si="55"/>
        <v>42316.20724804269</v>
      </c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</row>
    <row r="357" spans="1:160" ht="25.5">
      <c r="A357" s="25"/>
      <c r="B357" s="26" t="s">
        <v>47</v>
      </c>
      <c r="C357" s="26"/>
      <c r="D357" s="26"/>
      <c r="E357" s="26"/>
      <c r="F357" s="27"/>
      <c r="G357" s="170" t="s">
        <v>238</v>
      </c>
      <c r="H357" s="194">
        <f>H358+H359</f>
        <v>2876300</v>
      </c>
      <c r="I357" s="194">
        <f>I358+I359</f>
        <v>1943903</v>
      </c>
      <c r="J357" s="194">
        <f>J358+J359</f>
        <v>228334.07000000007</v>
      </c>
      <c r="K357" s="310">
        <f>K358+K359</f>
        <v>2172237.0700000003</v>
      </c>
      <c r="L357" s="297">
        <f t="shared" si="50"/>
        <v>704062.9299999997</v>
      </c>
      <c r="M357" s="221">
        <f t="shared" si="51"/>
        <v>75.52192295657618</v>
      </c>
      <c r="N357" s="194">
        <f>N358+N359</f>
        <v>1094791</v>
      </c>
      <c r="O357" s="194">
        <f>O358+O359</f>
        <v>251750</v>
      </c>
      <c r="P357" s="230">
        <f>P358+P359</f>
        <v>687516</v>
      </c>
      <c r="Q357" s="189">
        <f t="shared" si="52"/>
        <v>-687440.4780770434</v>
      </c>
      <c r="R357" s="221">
        <f t="shared" si="55"/>
        <v>910352.8791173791</v>
      </c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</row>
    <row r="358" spans="1:160" ht="25.5">
      <c r="A358" s="25"/>
      <c r="B358" s="26"/>
      <c r="C358" s="26" t="s">
        <v>22</v>
      </c>
      <c r="D358" s="26"/>
      <c r="E358" s="26"/>
      <c r="F358" s="27"/>
      <c r="G358" s="170" t="s">
        <v>239</v>
      </c>
      <c r="H358" s="194">
        <f>+H294</f>
        <v>37000</v>
      </c>
      <c r="I358" s="194">
        <f>+I294</f>
        <v>26886</v>
      </c>
      <c r="J358" s="194">
        <f>+J294</f>
        <v>3458</v>
      </c>
      <c r="K358" s="310">
        <f>+K294</f>
        <v>30344</v>
      </c>
      <c r="L358" s="297">
        <f t="shared" si="50"/>
        <v>6656</v>
      </c>
      <c r="M358" s="221">
        <f t="shared" si="51"/>
        <v>82.01081081081081</v>
      </c>
      <c r="N358" s="194">
        <f>+N294</f>
        <v>7882</v>
      </c>
      <c r="O358" s="194">
        <f>+O294</f>
        <v>4064</v>
      </c>
      <c r="P358" s="230">
        <f>+P294</f>
        <v>11946</v>
      </c>
      <c r="Q358" s="189">
        <f t="shared" si="52"/>
        <v>-11863.98918918919</v>
      </c>
      <c r="R358" s="221">
        <f t="shared" si="55"/>
        <v>14566.372264698128</v>
      </c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</row>
    <row r="359" spans="1:160" ht="26.25" thickBot="1">
      <c r="A359" s="45"/>
      <c r="B359" s="46"/>
      <c r="C359" s="46" t="s">
        <v>39</v>
      </c>
      <c r="D359" s="46"/>
      <c r="E359" s="46"/>
      <c r="F359" s="47"/>
      <c r="G359" s="174" t="s">
        <v>240</v>
      </c>
      <c r="H359" s="199">
        <f>H227-H354-H355-H358</f>
        <v>2839300</v>
      </c>
      <c r="I359" s="199">
        <f>I227-I354-I355-I358</f>
        <v>1917017</v>
      </c>
      <c r="J359" s="199">
        <f>J227-J354-J355-J358</f>
        <v>224876.07000000007</v>
      </c>
      <c r="K359" s="315">
        <f>K227-K354-K355-K358</f>
        <v>2141893.0700000003</v>
      </c>
      <c r="L359" s="297">
        <f t="shared" si="50"/>
        <v>697406.9299999997</v>
      </c>
      <c r="M359" s="221">
        <f t="shared" si="51"/>
        <v>75.43736378684888</v>
      </c>
      <c r="N359" s="199">
        <f>N227-N354-N355-N358</f>
        <v>1086909</v>
      </c>
      <c r="O359" s="199">
        <f>O227-O354-O355-O358</f>
        <v>247686</v>
      </c>
      <c r="P359" s="235">
        <f>P227-P354-P355-P358</f>
        <v>675570</v>
      </c>
      <c r="Q359" s="189">
        <f t="shared" si="52"/>
        <v>-675494.5626362131</v>
      </c>
      <c r="R359" s="221">
        <f t="shared" si="55"/>
        <v>895537.6567888142</v>
      </c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</row>
    <row r="360" spans="1:160" s="1" customFormat="1" ht="25.5">
      <c r="A360" s="251" t="s">
        <v>241</v>
      </c>
      <c r="B360" s="252"/>
      <c r="C360" s="252"/>
      <c r="D360" s="252"/>
      <c r="E360" s="252"/>
      <c r="F360" s="253"/>
      <c r="G360" s="159" t="s">
        <v>242</v>
      </c>
      <c r="H360" s="192">
        <f>H362+H365+H368+H371+H377+H381+H404+H408</f>
        <v>3401000</v>
      </c>
      <c r="I360" s="192">
        <f>I362+I365+I368+I371+I377+I381+I404+I408</f>
        <v>2322692</v>
      </c>
      <c r="J360" s="192">
        <f>J362+J365+J368+J371+J377+J381+J404+J408</f>
        <v>327782</v>
      </c>
      <c r="K360" s="308">
        <f>K362+K365+K368+K371+K377+K381+K404+K408</f>
        <v>2650474</v>
      </c>
      <c r="L360" s="297">
        <f t="shared" si="50"/>
        <v>750526</v>
      </c>
      <c r="M360" s="221">
        <f t="shared" si="51"/>
        <v>77.93219641281975</v>
      </c>
      <c r="N360" s="192">
        <f>N362+N365+N368+N371+N377+N381+N404+N408</f>
        <v>328000</v>
      </c>
      <c r="O360" s="192">
        <f>O362+O365+O368+O371+O377+O381+O404+O408</f>
        <v>283449</v>
      </c>
      <c r="P360" s="228">
        <f>P362+P365+P368+P371+P377+P381+P404+P408</f>
        <v>611449</v>
      </c>
      <c r="Q360" s="189">
        <f t="shared" si="52"/>
        <v>-611371.0678035872</v>
      </c>
      <c r="R360" s="221">
        <f t="shared" si="55"/>
        <v>784591.0010813161</v>
      </c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</row>
    <row r="361" spans="1:160" ht="15">
      <c r="A361" s="25"/>
      <c r="B361" s="26"/>
      <c r="C361" s="26"/>
      <c r="D361" s="26" t="s">
        <v>24</v>
      </c>
      <c r="E361" s="26"/>
      <c r="F361" s="27"/>
      <c r="G361" s="170" t="s">
        <v>70</v>
      </c>
      <c r="H361" s="194">
        <f>H362+H365+H368+H371+H377+H381</f>
        <v>3401000</v>
      </c>
      <c r="I361" s="194">
        <f>I362+I365+I368+I371+I377+I381</f>
        <v>2322692</v>
      </c>
      <c r="J361" s="194">
        <f>J362+J365+J368+J371+J377+J381</f>
        <v>327782</v>
      </c>
      <c r="K361" s="310">
        <f>K362+K365+K368+K371+K377+K381</f>
        <v>2650474</v>
      </c>
      <c r="L361" s="297">
        <f t="shared" si="50"/>
        <v>750526</v>
      </c>
      <c r="M361" s="221">
        <f t="shared" si="51"/>
        <v>77.93219641281975</v>
      </c>
      <c r="N361" s="194">
        <f>N362+N365+N368+N371+N377+N381</f>
        <v>328000</v>
      </c>
      <c r="O361" s="194">
        <f>O362+O365+O368+O371+O377+O381</f>
        <v>283449</v>
      </c>
      <c r="P361" s="230">
        <f>P362+P365+P368+P371+P377+P381</f>
        <v>611449</v>
      </c>
      <c r="Q361" s="189">
        <f t="shared" si="52"/>
        <v>-611371.0678035872</v>
      </c>
      <c r="R361" s="221">
        <f t="shared" si="55"/>
        <v>784591.0010813161</v>
      </c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</row>
    <row r="362" spans="1:160" ht="15">
      <c r="A362" s="25"/>
      <c r="B362" s="26"/>
      <c r="C362" s="26"/>
      <c r="D362" s="26" t="s">
        <v>73</v>
      </c>
      <c r="E362" s="26"/>
      <c r="F362" s="27"/>
      <c r="G362" s="170" t="s">
        <v>74</v>
      </c>
      <c r="H362" s="194">
        <f aca="true" t="shared" si="56" ref="H362:K363">H363</f>
        <v>11000</v>
      </c>
      <c r="I362" s="194">
        <f t="shared" si="56"/>
        <v>6882</v>
      </c>
      <c r="J362" s="194">
        <f t="shared" si="56"/>
        <v>0</v>
      </c>
      <c r="K362" s="310">
        <f t="shared" si="56"/>
        <v>6882</v>
      </c>
      <c r="L362" s="297">
        <f t="shared" si="50"/>
        <v>4118</v>
      </c>
      <c r="M362" s="221">
        <v>0</v>
      </c>
      <c r="N362" s="194">
        <v>0</v>
      </c>
      <c r="O362" s="194">
        <f>O363</f>
        <v>0</v>
      </c>
      <c r="P362" s="230">
        <f>P363</f>
        <v>0</v>
      </c>
      <c r="Q362" s="189">
        <f t="shared" si="52"/>
        <v>0</v>
      </c>
      <c r="R362" s="221">
        <v>0</v>
      </c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</row>
    <row r="363" spans="1:160" ht="15">
      <c r="A363" s="25"/>
      <c r="B363" s="26"/>
      <c r="C363" s="26"/>
      <c r="D363" s="26"/>
      <c r="E363" s="26" t="s">
        <v>75</v>
      </c>
      <c r="F363" s="27"/>
      <c r="G363" s="163" t="s">
        <v>145</v>
      </c>
      <c r="H363" s="194">
        <f t="shared" si="56"/>
        <v>11000</v>
      </c>
      <c r="I363" s="194">
        <f t="shared" si="56"/>
        <v>6882</v>
      </c>
      <c r="J363" s="194">
        <f t="shared" si="56"/>
        <v>0</v>
      </c>
      <c r="K363" s="310">
        <f t="shared" si="56"/>
        <v>6882</v>
      </c>
      <c r="L363" s="297">
        <f t="shared" si="50"/>
        <v>4118</v>
      </c>
      <c r="M363" s="221">
        <v>0</v>
      </c>
      <c r="N363" s="194">
        <v>0</v>
      </c>
      <c r="O363" s="194">
        <f>O364</f>
        <v>0</v>
      </c>
      <c r="P363" s="230">
        <f>P364</f>
        <v>0</v>
      </c>
      <c r="Q363" s="189">
        <f t="shared" si="52"/>
        <v>0</v>
      </c>
      <c r="R363" s="221">
        <v>0</v>
      </c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</row>
    <row r="364" spans="1:160" ht="25.5">
      <c r="A364" s="34"/>
      <c r="B364" s="35"/>
      <c r="C364" s="35"/>
      <c r="D364" s="35"/>
      <c r="E364" s="35"/>
      <c r="F364" s="36" t="s">
        <v>75</v>
      </c>
      <c r="G364" s="171" t="s">
        <v>149</v>
      </c>
      <c r="H364" s="188">
        <f>8000+3000</f>
        <v>11000</v>
      </c>
      <c r="I364" s="188">
        <v>6882</v>
      </c>
      <c r="J364" s="239">
        <v>0</v>
      </c>
      <c r="K364" s="303">
        <f>I364+J364</f>
        <v>6882</v>
      </c>
      <c r="L364" s="297">
        <f t="shared" si="50"/>
        <v>4118</v>
      </c>
      <c r="M364" s="221">
        <v>0</v>
      </c>
      <c r="N364" s="188">
        <v>0</v>
      </c>
      <c r="O364" s="188">
        <v>0</v>
      </c>
      <c r="P364" s="223">
        <f>N364+O364</f>
        <v>0</v>
      </c>
      <c r="Q364" s="189">
        <f t="shared" si="52"/>
        <v>0</v>
      </c>
      <c r="R364" s="221">
        <v>0</v>
      </c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</row>
    <row r="365" spans="1:160" ht="15">
      <c r="A365" s="25"/>
      <c r="B365" s="26"/>
      <c r="C365" s="26"/>
      <c r="D365" s="26" t="s">
        <v>77</v>
      </c>
      <c r="E365" s="26"/>
      <c r="F365" s="27"/>
      <c r="G365" s="170" t="s">
        <v>243</v>
      </c>
      <c r="H365" s="194">
        <f>H366+H367</f>
        <v>47000</v>
      </c>
      <c r="I365" s="194">
        <f>I367</f>
        <v>29040</v>
      </c>
      <c r="J365" s="194">
        <f>J366+J367</f>
        <v>0</v>
      </c>
      <c r="K365" s="310">
        <f>K366+K367</f>
        <v>29040</v>
      </c>
      <c r="L365" s="297">
        <f t="shared" si="50"/>
        <v>17960</v>
      </c>
      <c r="M365" s="221">
        <f t="shared" si="51"/>
        <v>61.787234042553195</v>
      </c>
      <c r="N365" s="194">
        <v>0</v>
      </c>
      <c r="O365" s="194">
        <f>O366+O367</f>
        <v>0</v>
      </c>
      <c r="P365" s="230">
        <f>P366+P367</f>
        <v>0</v>
      </c>
      <c r="Q365" s="189">
        <f t="shared" si="52"/>
        <v>61.787234042553195</v>
      </c>
      <c r="R365" s="221">
        <f aca="true" t="shared" si="57" ref="R365:R370">P365/M365*100</f>
        <v>0</v>
      </c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</row>
    <row r="366" spans="1:160" ht="25.5" hidden="1">
      <c r="A366" s="34"/>
      <c r="B366" s="35"/>
      <c r="C366" s="35"/>
      <c r="D366" s="35"/>
      <c r="E366" s="35"/>
      <c r="F366" s="36"/>
      <c r="G366" s="171" t="s">
        <v>244</v>
      </c>
      <c r="H366" s="188"/>
      <c r="I366" s="188"/>
      <c r="J366" s="239"/>
      <c r="K366" s="303"/>
      <c r="L366" s="297">
        <f t="shared" si="50"/>
        <v>0</v>
      </c>
      <c r="M366" s="221" t="e">
        <f t="shared" si="51"/>
        <v>#DIV/0!</v>
      </c>
      <c r="N366" s="188"/>
      <c r="O366" s="188"/>
      <c r="P366" s="223"/>
      <c r="Q366" s="189" t="e">
        <f t="shared" si="52"/>
        <v>#DIV/0!</v>
      </c>
      <c r="R366" s="221" t="e">
        <f t="shared" si="57"/>
        <v>#DIV/0!</v>
      </c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</row>
    <row r="367" spans="1:160" ht="25.5">
      <c r="A367" s="34"/>
      <c r="B367" s="35"/>
      <c r="C367" s="35"/>
      <c r="D367" s="35"/>
      <c r="E367" s="35">
        <v>19</v>
      </c>
      <c r="F367" s="36"/>
      <c r="G367" s="171" t="s">
        <v>245</v>
      </c>
      <c r="H367" s="188">
        <v>47000</v>
      </c>
      <c r="I367" s="188">
        <v>29040</v>
      </c>
      <c r="J367" s="239">
        <v>0</v>
      </c>
      <c r="K367" s="303">
        <f>I367+J367</f>
        <v>29040</v>
      </c>
      <c r="L367" s="297">
        <f t="shared" si="50"/>
        <v>17960</v>
      </c>
      <c r="M367" s="221">
        <f t="shared" si="51"/>
        <v>61.787234042553195</v>
      </c>
      <c r="N367" s="188">
        <v>0</v>
      </c>
      <c r="O367" s="188">
        <v>0</v>
      </c>
      <c r="P367" s="223">
        <f>N367+O367</f>
        <v>0</v>
      </c>
      <c r="Q367" s="189">
        <f t="shared" si="52"/>
        <v>61.787234042553195</v>
      </c>
      <c r="R367" s="221">
        <f t="shared" si="57"/>
        <v>0</v>
      </c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</row>
    <row r="368" spans="1:160" ht="25.5">
      <c r="A368" s="25"/>
      <c r="B368" s="26"/>
      <c r="C368" s="26"/>
      <c r="D368" s="26">
        <v>51</v>
      </c>
      <c r="E368" s="26"/>
      <c r="F368" s="27"/>
      <c r="G368" s="170" t="s">
        <v>218</v>
      </c>
      <c r="H368" s="194">
        <f>H369</f>
        <v>343000</v>
      </c>
      <c r="I368" s="194">
        <v>0</v>
      </c>
      <c r="J368" s="194">
        <f>J369</f>
        <v>0</v>
      </c>
      <c r="K368" s="310">
        <f>K369</f>
        <v>0</v>
      </c>
      <c r="L368" s="297">
        <f t="shared" si="50"/>
        <v>343000</v>
      </c>
      <c r="M368" s="221">
        <f t="shared" si="51"/>
        <v>0</v>
      </c>
      <c r="N368" s="194">
        <v>0</v>
      </c>
      <c r="O368" s="194">
        <f>O369</f>
        <v>0</v>
      </c>
      <c r="P368" s="230">
        <f>P369</f>
        <v>0</v>
      </c>
      <c r="Q368" s="189">
        <f t="shared" si="52"/>
        <v>0</v>
      </c>
      <c r="R368" s="221" t="e">
        <f t="shared" si="57"/>
        <v>#DIV/0!</v>
      </c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</row>
    <row r="369" spans="1:160" ht="15">
      <c r="A369" s="25"/>
      <c r="B369" s="26"/>
      <c r="C369" s="26"/>
      <c r="D369" s="26"/>
      <c r="E369" s="26"/>
      <c r="F369" s="27"/>
      <c r="G369" s="163" t="s">
        <v>246</v>
      </c>
      <c r="H369" s="194">
        <f>H370</f>
        <v>343000</v>
      </c>
      <c r="I369" s="194">
        <v>0</v>
      </c>
      <c r="J369" s="194">
        <f>J370</f>
        <v>0</v>
      </c>
      <c r="K369" s="310">
        <f>K370</f>
        <v>0</v>
      </c>
      <c r="L369" s="297">
        <f t="shared" si="50"/>
        <v>343000</v>
      </c>
      <c r="M369" s="221">
        <f t="shared" si="51"/>
        <v>0</v>
      </c>
      <c r="N369" s="194">
        <v>0</v>
      </c>
      <c r="O369" s="194">
        <f>O370</f>
        <v>0</v>
      </c>
      <c r="P369" s="230">
        <f>P370</f>
        <v>0</v>
      </c>
      <c r="Q369" s="189">
        <f t="shared" si="52"/>
        <v>0</v>
      </c>
      <c r="R369" s="221" t="e">
        <f t="shared" si="57"/>
        <v>#DIV/0!</v>
      </c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</row>
    <row r="370" spans="1:160" ht="55.5" customHeight="1">
      <c r="A370" s="34"/>
      <c r="B370" s="35"/>
      <c r="C370" s="35"/>
      <c r="D370" s="35"/>
      <c r="E370" s="35" t="s">
        <v>24</v>
      </c>
      <c r="F370" s="36">
        <v>18</v>
      </c>
      <c r="G370" s="171" t="s">
        <v>83</v>
      </c>
      <c r="H370" s="188">
        <f>114000+114000+115000</f>
        <v>343000</v>
      </c>
      <c r="I370" s="188">
        <v>0</v>
      </c>
      <c r="J370" s="239">
        <v>0</v>
      </c>
      <c r="K370" s="303">
        <f>I370+J370</f>
        <v>0</v>
      </c>
      <c r="L370" s="297">
        <f t="shared" si="50"/>
        <v>343000</v>
      </c>
      <c r="M370" s="221">
        <f t="shared" si="51"/>
        <v>0</v>
      </c>
      <c r="N370" s="188">
        <v>0</v>
      </c>
      <c r="O370" s="188">
        <v>0</v>
      </c>
      <c r="P370" s="223">
        <f>N370+O370</f>
        <v>0</v>
      </c>
      <c r="Q370" s="189">
        <f t="shared" si="52"/>
        <v>0</v>
      </c>
      <c r="R370" s="221" t="e">
        <f t="shared" si="57"/>
        <v>#DIV/0!</v>
      </c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</row>
    <row r="371" spans="1:160" ht="15">
      <c r="A371" s="25"/>
      <c r="B371" s="26"/>
      <c r="C371" s="26"/>
      <c r="D371" s="26">
        <v>55</v>
      </c>
      <c r="E371" s="26"/>
      <c r="F371" s="27"/>
      <c r="G371" s="170" t="s">
        <v>247</v>
      </c>
      <c r="H371" s="194">
        <f>H372+H375</f>
        <v>0</v>
      </c>
      <c r="I371" s="194">
        <v>0</v>
      </c>
      <c r="J371" s="194">
        <f>J372+J375</f>
        <v>0</v>
      </c>
      <c r="K371" s="310">
        <f>K372+K375</f>
        <v>0</v>
      </c>
      <c r="L371" s="297">
        <f t="shared" si="50"/>
        <v>0</v>
      </c>
      <c r="M371" s="221">
        <v>0</v>
      </c>
      <c r="N371" s="194">
        <v>0</v>
      </c>
      <c r="O371" s="194">
        <f>O372+O375</f>
        <v>0</v>
      </c>
      <c r="P371" s="230">
        <f>P372+P375</f>
        <v>0</v>
      </c>
      <c r="Q371" s="189">
        <f t="shared" si="52"/>
        <v>0</v>
      </c>
      <c r="R371" s="221">
        <v>0</v>
      </c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</row>
    <row r="372" spans="1:160" ht="15">
      <c r="A372" s="25"/>
      <c r="B372" s="26"/>
      <c r="C372" s="26"/>
      <c r="D372" s="26"/>
      <c r="E372" s="26" t="s">
        <v>24</v>
      </c>
      <c r="F372" s="27"/>
      <c r="G372" s="170" t="s">
        <v>248</v>
      </c>
      <c r="H372" s="194">
        <f>H373+H374</f>
        <v>0</v>
      </c>
      <c r="I372" s="194">
        <v>0</v>
      </c>
      <c r="J372" s="194">
        <f>J373+J374</f>
        <v>0</v>
      </c>
      <c r="K372" s="310">
        <f>K373+K374</f>
        <v>0</v>
      </c>
      <c r="L372" s="297">
        <f t="shared" si="50"/>
        <v>0</v>
      </c>
      <c r="M372" s="221">
        <v>0</v>
      </c>
      <c r="N372" s="194">
        <v>0</v>
      </c>
      <c r="O372" s="194">
        <f>O373+O374</f>
        <v>0</v>
      </c>
      <c r="P372" s="230">
        <f>P373+P374</f>
        <v>0</v>
      </c>
      <c r="Q372" s="189">
        <f t="shared" si="52"/>
        <v>0</v>
      </c>
      <c r="R372" s="221">
        <v>0</v>
      </c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</row>
    <row r="373" spans="1:160" ht="25.5">
      <c r="A373" s="34"/>
      <c r="B373" s="35"/>
      <c r="C373" s="35"/>
      <c r="D373" s="35"/>
      <c r="E373" s="35"/>
      <c r="F373" s="36" t="s">
        <v>112</v>
      </c>
      <c r="G373" s="171" t="s">
        <v>249</v>
      </c>
      <c r="H373" s="188">
        <v>0</v>
      </c>
      <c r="I373" s="188">
        <v>0</v>
      </c>
      <c r="J373" s="239">
        <v>0</v>
      </c>
      <c r="K373" s="303">
        <f>I373+J373</f>
        <v>0</v>
      </c>
      <c r="L373" s="297">
        <f t="shared" si="50"/>
        <v>0</v>
      </c>
      <c r="M373" s="221">
        <v>0</v>
      </c>
      <c r="N373" s="188">
        <v>0</v>
      </c>
      <c r="O373" s="188">
        <v>0</v>
      </c>
      <c r="P373" s="223">
        <f>N373+O373</f>
        <v>0</v>
      </c>
      <c r="Q373" s="189">
        <f t="shared" si="52"/>
        <v>0</v>
      </c>
      <c r="R373" s="221">
        <v>0</v>
      </c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</row>
    <row r="374" spans="1:160" ht="38.25">
      <c r="A374" s="34"/>
      <c r="B374" s="35"/>
      <c r="C374" s="35"/>
      <c r="D374" s="35"/>
      <c r="E374" s="35"/>
      <c r="F374" s="36">
        <v>11</v>
      </c>
      <c r="G374" s="171" t="s">
        <v>250</v>
      </c>
      <c r="H374" s="188">
        <v>0</v>
      </c>
      <c r="I374" s="188">
        <v>0</v>
      </c>
      <c r="J374" s="239">
        <v>0</v>
      </c>
      <c r="K374" s="303">
        <f>I374+J374</f>
        <v>0</v>
      </c>
      <c r="L374" s="297">
        <f t="shared" si="50"/>
        <v>0</v>
      </c>
      <c r="M374" s="221">
        <v>0</v>
      </c>
      <c r="N374" s="188">
        <v>0</v>
      </c>
      <c r="O374" s="188">
        <v>0</v>
      </c>
      <c r="P374" s="223">
        <f>N374+O374</f>
        <v>0</v>
      </c>
      <c r="Q374" s="189">
        <f t="shared" si="52"/>
        <v>0</v>
      </c>
      <c r="R374" s="221">
        <v>0</v>
      </c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</row>
    <row r="375" spans="1:160" ht="25.5">
      <c r="A375" s="25"/>
      <c r="B375" s="26"/>
      <c r="C375" s="26"/>
      <c r="D375" s="26"/>
      <c r="E375" s="26" t="s">
        <v>22</v>
      </c>
      <c r="F375" s="27"/>
      <c r="G375" s="163" t="s">
        <v>251</v>
      </c>
      <c r="H375" s="194">
        <f>H376</f>
        <v>0</v>
      </c>
      <c r="I375" s="194">
        <v>0</v>
      </c>
      <c r="J375" s="194">
        <f>J376</f>
        <v>0</v>
      </c>
      <c r="K375" s="310">
        <f>K376</f>
        <v>0</v>
      </c>
      <c r="L375" s="297">
        <f t="shared" si="50"/>
        <v>0</v>
      </c>
      <c r="M375" s="221">
        <v>0</v>
      </c>
      <c r="N375" s="194">
        <v>0</v>
      </c>
      <c r="O375" s="194">
        <f>O376</f>
        <v>0</v>
      </c>
      <c r="P375" s="230">
        <f>P376</f>
        <v>0</v>
      </c>
      <c r="Q375" s="189">
        <f t="shared" si="52"/>
        <v>0</v>
      </c>
      <c r="R375" s="221">
        <v>0</v>
      </c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</row>
    <row r="376" spans="1:160" ht="25.5">
      <c r="A376" s="34"/>
      <c r="B376" s="35"/>
      <c r="C376" s="35"/>
      <c r="D376" s="35"/>
      <c r="E376" s="35"/>
      <c r="F376" s="36" t="s">
        <v>24</v>
      </c>
      <c r="G376" s="171" t="s">
        <v>252</v>
      </c>
      <c r="H376" s="188">
        <v>0</v>
      </c>
      <c r="I376" s="188">
        <v>0</v>
      </c>
      <c r="J376" s="239">
        <v>0</v>
      </c>
      <c r="K376" s="303">
        <f>I376+J376</f>
        <v>0</v>
      </c>
      <c r="L376" s="297">
        <f t="shared" si="50"/>
        <v>0</v>
      </c>
      <c r="M376" s="221">
        <v>0</v>
      </c>
      <c r="N376" s="188">
        <v>0</v>
      </c>
      <c r="O376" s="188">
        <v>0</v>
      </c>
      <c r="P376" s="223">
        <f>N376+O376</f>
        <v>0</v>
      </c>
      <c r="Q376" s="189">
        <f t="shared" si="52"/>
        <v>0</v>
      </c>
      <c r="R376" s="221">
        <v>0</v>
      </c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</row>
    <row r="377" spans="1:160" ht="38.25">
      <c r="A377" s="25"/>
      <c r="B377" s="26"/>
      <c r="C377" s="26"/>
      <c r="D377" s="26">
        <v>56</v>
      </c>
      <c r="E377" s="26"/>
      <c r="F377" s="27"/>
      <c r="G377" s="163" t="s">
        <v>253</v>
      </c>
      <c r="H377" s="200">
        <v>0</v>
      </c>
      <c r="I377" s="200"/>
      <c r="J377" s="200">
        <v>0</v>
      </c>
      <c r="K377" s="303"/>
      <c r="L377" s="297">
        <f t="shared" si="50"/>
        <v>0</v>
      </c>
      <c r="M377" s="221">
        <v>0</v>
      </c>
      <c r="N377" s="200"/>
      <c r="O377" s="200">
        <v>0</v>
      </c>
      <c r="P377" s="223"/>
      <c r="Q377" s="189">
        <f t="shared" si="52"/>
        <v>0</v>
      </c>
      <c r="R377" s="221">
        <v>0</v>
      </c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</row>
    <row r="378" spans="1:160" ht="25.5">
      <c r="A378" s="25"/>
      <c r="B378" s="26"/>
      <c r="C378" s="26"/>
      <c r="D378" s="26"/>
      <c r="E378" s="86" t="s">
        <v>58</v>
      </c>
      <c r="F378" s="27"/>
      <c r="G378" s="171" t="s">
        <v>254</v>
      </c>
      <c r="H378" s="194">
        <v>0</v>
      </c>
      <c r="I378" s="194">
        <v>0</v>
      </c>
      <c r="J378" s="194">
        <v>0</v>
      </c>
      <c r="K378" s="303">
        <f>I378+J378</f>
        <v>0</v>
      </c>
      <c r="L378" s="297">
        <f t="shared" si="50"/>
        <v>0</v>
      </c>
      <c r="M378" s="221">
        <v>0</v>
      </c>
      <c r="N378" s="194">
        <v>0</v>
      </c>
      <c r="O378" s="194">
        <v>0</v>
      </c>
      <c r="P378" s="223">
        <f>N378+O378</f>
        <v>0</v>
      </c>
      <c r="Q378" s="189">
        <f t="shared" si="52"/>
        <v>0</v>
      </c>
      <c r="R378" s="221">
        <v>0</v>
      </c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</row>
    <row r="379" spans="1:160" ht="15">
      <c r="A379" s="34"/>
      <c r="B379" s="35"/>
      <c r="C379" s="35"/>
      <c r="D379" s="35"/>
      <c r="E379" s="86" t="s">
        <v>60</v>
      </c>
      <c r="F379" s="36"/>
      <c r="G379" s="171" t="s">
        <v>255</v>
      </c>
      <c r="H379" s="188">
        <v>0</v>
      </c>
      <c r="I379" s="188"/>
      <c r="J379" s="239">
        <v>0</v>
      </c>
      <c r="K379" s="303"/>
      <c r="L379" s="297">
        <f t="shared" si="50"/>
        <v>0</v>
      </c>
      <c r="M379" s="221">
        <v>0</v>
      </c>
      <c r="N379" s="188"/>
      <c r="O379" s="188">
        <v>0</v>
      </c>
      <c r="P379" s="223"/>
      <c r="Q379" s="189">
        <f t="shared" si="52"/>
        <v>0</v>
      </c>
      <c r="R379" s="221">
        <v>0</v>
      </c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</row>
    <row r="380" spans="1:160" ht="15">
      <c r="A380" s="34"/>
      <c r="B380" s="35"/>
      <c r="C380" s="35"/>
      <c r="D380" s="35"/>
      <c r="E380" s="86" t="s">
        <v>294</v>
      </c>
      <c r="F380" s="36"/>
      <c r="G380" s="171" t="s">
        <v>256</v>
      </c>
      <c r="H380" s="188">
        <v>0</v>
      </c>
      <c r="I380" s="188">
        <v>0</v>
      </c>
      <c r="J380" s="239">
        <v>0</v>
      </c>
      <c r="K380" s="303">
        <f>I380+J380</f>
        <v>0</v>
      </c>
      <c r="L380" s="297">
        <f t="shared" si="50"/>
        <v>0</v>
      </c>
      <c r="M380" s="221">
        <v>0</v>
      </c>
      <c r="N380" s="188">
        <v>0</v>
      </c>
      <c r="O380" s="188">
        <v>0</v>
      </c>
      <c r="P380" s="223">
        <f>N380+O380</f>
        <v>0</v>
      </c>
      <c r="Q380" s="189">
        <f t="shared" si="52"/>
        <v>0</v>
      </c>
      <c r="R380" s="221">
        <v>0</v>
      </c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</row>
    <row r="381" spans="1:160" ht="15">
      <c r="A381" s="25"/>
      <c r="B381" s="26"/>
      <c r="C381" s="26"/>
      <c r="D381" s="26">
        <v>57</v>
      </c>
      <c r="E381" s="26"/>
      <c r="F381" s="27"/>
      <c r="G381" s="170" t="s">
        <v>257</v>
      </c>
      <c r="H381" s="194">
        <f>H382</f>
        <v>3000000</v>
      </c>
      <c r="I381" s="194">
        <f>I382</f>
        <v>2286770</v>
      </c>
      <c r="J381" s="194">
        <f>J382</f>
        <v>327782</v>
      </c>
      <c r="K381" s="310">
        <f>K382</f>
        <v>2614552</v>
      </c>
      <c r="L381" s="297">
        <f t="shared" si="50"/>
        <v>385448</v>
      </c>
      <c r="M381" s="221">
        <f t="shared" si="51"/>
        <v>87.15173333333334</v>
      </c>
      <c r="N381" s="194">
        <f>N382</f>
        <v>328000</v>
      </c>
      <c r="O381" s="194">
        <f>O382</f>
        <v>283449</v>
      </c>
      <c r="P381" s="230">
        <f>P382</f>
        <v>611449</v>
      </c>
      <c r="Q381" s="189">
        <f t="shared" si="52"/>
        <v>-611361.8482666666</v>
      </c>
      <c r="R381" s="221">
        <f>P381/M381*100</f>
        <v>701591.324249814</v>
      </c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</row>
    <row r="382" spans="1:160" ht="15">
      <c r="A382" s="25"/>
      <c r="B382" s="26"/>
      <c r="C382" s="26"/>
      <c r="D382" s="26"/>
      <c r="E382" s="26" t="s">
        <v>22</v>
      </c>
      <c r="F382" s="27"/>
      <c r="G382" s="163" t="s">
        <v>258</v>
      </c>
      <c r="H382" s="194">
        <f>+H383</f>
        <v>3000000</v>
      </c>
      <c r="I382" s="194">
        <f>+I383</f>
        <v>2286770</v>
      </c>
      <c r="J382" s="194">
        <f>+J383</f>
        <v>327782</v>
      </c>
      <c r="K382" s="310">
        <f>+K383</f>
        <v>2614552</v>
      </c>
      <c r="L382" s="297">
        <f t="shared" si="50"/>
        <v>385448</v>
      </c>
      <c r="M382" s="221">
        <f t="shared" si="51"/>
        <v>87.15173333333334</v>
      </c>
      <c r="N382" s="194">
        <f>+N383</f>
        <v>328000</v>
      </c>
      <c r="O382" s="194">
        <f>+O383</f>
        <v>283449</v>
      </c>
      <c r="P382" s="230">
        <f>+P383</f>
        <v>611449</v>
      </c>
      <c r="Q382" s="189">
        <f t="shared" si="52"/>
        <v>-611361.8482666666</v>
      </c>
      <c r="R382" s="221">
        <f>P382/M382*100</f>
        <v>701591.324249814</v>
      </c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</row>
    <row r="383" spans="1:160" ht="25.5">
      <c r="A383" s="25"/>
      <c r="B383" s="26"/>
      <c r="C383" s="26"/>
      <c r="D383" s="26"/>
      <c r="E383" s="26"/>
      <c r="F383" s="27" t="s">
        <v>24</v>
      </c>
      <c r="G383" s="163" t="s">
        <v>259</v>
      </c>
      <c r="H383" s="194">
        <f>+H384+H387+H391+H394+H398+H403+H399</f>
        <v>3000000</v>
      </c>
      <c r="I383" s="194">
        <f>+I384+I387+I391+I394+I398+I403+I399</f>
        <v>2286770</v>
      </c>
      <c r="J383" s="194">
        <f>+J384+J387+J391+J394+J398+J403+J399</f>
        <v>327782</v>
      </c>
      <c r="K383" s="310">
        <f>+K384+K387+K391+K394+K398+K403+K399</f>
        <v>2614552</v>
      </c>
      <c r="L383" s="297">
        <f t="shared" si="50"/>
        <v>385448</v>
      </c>
      <c r="M383" s="221">
        <f t="shared" si="51"/>
        <v>87.15173333333334</v>
      </c>
      <c r="N383" s="194">
        <f>+N384+N387+N391+N394+N398+N403+N399</f>
        <v>328000</v>
      </c>
      <c r="O383" s="194">
        <f>+O384+O387+O391+O394+O398+O403+O399</f>
        <v>283449</v>
      </c>
      <c r="P383" s="230">
        <f>+P384+P387+P391+P394+P398+P403+P399</f>
        <v>611449</v>
      </c>
      <c r="Q383" s="189">
        <f t="shared" si="52"/>
        <v>-611361.8482666666</v>
      </c>
      <c r="R383" s="221">
        <f>P383/M383*100</f>
        <v>701591.324249814</v>
      </c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</row>
    <row r="384" spans="1:160" ht="25.5">
      <c r="A384" s="25"/>
      <c r="B384" s="26"/>
      <c r="C384" s="26"/>
      <c r="D384" s="26"/>
      <c r="E384" s="26"/>
      <c r="F384" s="27"/>
      <c r="G384" s="178" t="s">
        <v>260</v>
      </c>
      <c r="H384" s="194">
        <f>+H385+H386</f>
        <v>3000000</v>
      </c>
      <c r="I384" s="194">
        <f>+I385+I386</f>
        <v>47000</v>
      </c>
      <c r="J384" s="194">
        <f>+J385+J386</f>
        <v>9000</v>
      </c>
      <c r="K384" s="310">
        <f>+K385+K386</f>
        <v>56000</v>
      </c>
      <c r="L384" s="297">
        <f t="shared" si="50"/>
        <v>2944000</v>
      </c>
      <c r="M384" s="221">
        <v>0</v>
      </c>
      <c r="N384" s="194">
        <f>+N385+N386</f>
        <v>5500</v>
      </c>
      <c r="O384" s="194">
        <f>+O385+O386</f>
        <v>11000</v>
      </c>
      <c r="P384" s="230">
        <f>+P385+P386</f>
        <v>16500</v>
      </c>
      <c r="Q384" s="189">
        <f t="shared" si="52"/>
        <v>-16500</v>
      </c>
      <c r="R384" s="221">
        <v>0</v>
      </c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</row>
    <row r="385" spans="1:160" ht="15">
      <c r="A385" s="34"/>
      <c r="B385" s="35"/>
      <c r="C385" s="35"/>
      <c r="D385" s="35"/>
      <c r="E385" s="35"/>
      <c r="F385" s="36"/>
      <c r="G385" s="179" t="s">
        <v>261</v>
      </c>
      <c r="H385" s="206">
        <v>3000000</v>
      </c>
      <c r="I385" s="206">
        <v>12000</v>
      </c>
      <c r="J385" s="206">
        <v>2000</v>
      </c>
      <c r="K385" s="303">
        <f>I385+J385</f>
        <v>14000</v>
      </c>
      <c r="L385" s="297">
        <f t="shared" si="50"/>
        <v>2986000</v>
      </c>
      <c r="M385" s="221">
        <v>0</v>
      </c>
      <c r="N385" s="206">
        <v>2000</v>
      </c>
      <c r="O385" s="206">
        <v>4000</v>
      </c>
      <c r="P385" s="223">
        <f>N385+O385</f>
        <v>6000</v>
      </c>
      <c r="Q385" s="189">
        <f t="shared" si="52"/>
        <v>-6000</v>
      </c>
      <c r="R385" s="221">
        <v>0</v>
      </c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</row>
    <row r="386" spans="1:160" ht="15">
      <c r="A386" s="34"/>
      <c r="B386" s="35"/>
      <c r="C386" s="35"/>
      <c r="D386" s="35"/>
      <c r="E386" s="35"/>
      <c r="F386" s="36"/>
      <c r="G386" s="179" t="s">
        <v>262</v>
      </c>
      <c r="H386" s="206">
        <v>0</v>
      </c>
      <c r="I386" s="206">
        <v>35000</v>
      </c>
      <c r="J386" s="206">
        <v>7000</v>
      </c>
      <c r="K386" s="303">
        <f>I386+J386</f>
        <v>42000</v>
      </c>
      <c r="L386" s="297">
        <f t="shared" si="50"/>
        <v>-42000</v>
      </c>
      <c r="M386" s="221">
        <v>0</v>
      </c>
      <c r="N386" s="206">
        <v>3500</v>
      </c>
      <c r="O386" s="206">
        <v>7000</v>
      </c>
      <c r="P386" s="223">
        <f>N386+O386</f>
        <v>10500</v>
      </c>
      <c r="Q386" s="189">
        <f t="shared" si="52"/>
        <v>-10500</v>
      </c>
      <c r="R386" s="221">
        <v>0</v>
      </c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</row>
    <row r="387" spans="1:160" ht="25.5">
      <c r="A387" s="25"/>
      <c r="B387" s="26"/>
      <c r="C387" s="26"/>
      <c r="D387" s="26"/>
      <c r="E387" s="26"/>
      <c r="F387" s="27"/>
      <c r="G387" s="178" t="s">
        <v>263</v>
      </c>
      <c r="H387" s="194">
        <f>+H388+H389+H390</f>
        <v>0</v>
      </c>
      <c r="I387" s="194">
        <f>+I388+I389+I390</f>
        <v>415833</v>
      </c>
      <c r="J387" s="194">
        <f>+J388+J389+J390</f>
        <v>61233</v>
      </c>
      <c r="K387" s="310">
        <f>+K388+K389+K390</f>
        <v>477066</v>
      </c>
      <c r="L387" s="297">
        <f t="shared" si="50"/>
        <v>-477066</v>
      </c>
      <c r="M387" s="221">
        <v>0</v>
      </c>
      <c r="N387" s="194">
        <f>+N388+N389+N390</f>
        <v>51651</v>
      </c>
      <c r="O387" s="194">
        <f>+O388+O389+O390</f>
        <v>49720</v>
      </c>
      <c r="P387" s="230">
        <f>+P388+P389+P390</f>
        <v>101371</v>
      </c>
      <c r="Q387" s="189">
        <f t="shared" si="52"/>
        <v>-101371</v>
      </c>
      <c r="R387" s="221">
        <v>0</v>
      </c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</row>
    <row r="388" spans="1:160" ht="15">
      <c r="A388" s="34"/>
      <c r="B388" s="35"/>
      <c r="C388" s="35"/>
      <c r="D388" s="35"/>
      <c r="E388" s="35"/>
      <c r="F388" s="36"/>
      <c r="G388" s="179" t="s">
        <v>264</v>
      </c>
      <c r="H388" s="206">
        <v>0</v>
      </c>
      <c r="I388" s="206">
        <v>415833</v>
      </c>
      <c r="J388" s="206">
        <f>48514+12719</f>
        <v>61233</v>
      </c>
      <c r="K388" s="303">
        <f>I388+J388</f>
        <v>477066</v>
      </c>
      <c r="L388" s="297">
        <f t="shared" si="50"/>
        <v>-477066</v>
      </c>
      <c r="M388" s="221">
        <v>0</v>
      </c>
      <c r="N388" s="206">
        <v>51651</v>
      </c>
      <c r="O388" s="206">
        <f>40462+9258</f>
        <v>49720</v>
      </c>
      <c r="P388" s="223">
        <f>N388+O388</f>
        <v>101371</v>
      </c>
      <c r="Q388" s="189">
        <f t="shared" si="52"/>
        <v>-101371</v>
      </c>
      <c r="R388" s="221">
        <v>0</v>
      </c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</row>
    <row r="389" spans="1:160" ht="15">
      <c r="A389" s="34"/>
      <c r="B389" s="35"/>
      <c r="C389" s="35"/>
      <c r="D389" s="35"/>
      <c r="E389" s="35"/>
      <c r="F389" s="36"/>
      <c r="G389" s="179" t="s">
        <v>265</v>
      </c>
      <c r="H389" s="206">
        <v>0</v>
      </c>
      <c r="I389" s="206">
        <v>0</v>
      </c>
      <c r="J389" s="206">
        <v>0</v>
      </c>
      <c r="K389" s="303">
        <f>I389+J389</f>
        <v>0</v>
      </c>
      <c r="L389" s="297">
        <f t="shared" si="50"/>
        <v>0</v>
      </c>
      <c r="M389" s="221">
        <v>0</v>
      </c>
      <c r="N389" s="206">
        <v>0</v>
      </c>
      <c r="O389" s="206">
        <v>0</v>
      </c>
      <c r="P389" s="223">
        <f>N389+O389</f>
        <v>0</v>
      </c>
      <c r="Q389" s="189">
        <f t="shared" si="52"/>
        <v>0</v>
      </c>
      <c r="R389" s="221">
        <v>0</v>
      </c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</row>
    <row r="390" spans="1:160" ht="15">
      <c r="A390" s="34"/>
      <c r="B390" s="35"/>
      <c r="C390" s="35"/>
      <c r="D390" s="35"/>
      <c r="E390" s="35"/>
      <c r="F390" s="36"/>
      <c r="G390" s="179" t="s">
        <v>266</v>
      </c>
      <c r="H390" s="206">
        <v>0</v>
      </c>
      <c r="I390" s="206">
        <v>0</v>
      </c>
      <c r="J390" s="206">
        <v>0</v>
      </c>
      <c r="K390" s="303">
        <f>I390+J390</f>
        <v>0</v>
      </c>
      <c r="L390" s="297">
        <f t="shared" si="50"/>
        <v>0</v>
      </c>
      <c r="M390" s="221">
        <v>0</v>
      </c>
      <c r="N390" s="206">
        <v>0</v>
      </c>
      <c r="O390" s="206">
        <v>0</v>
      </c>
      <c r="P390" s="223">
        <f>N390+O390</f>
        <v>0</v>
      </c>
      <c r="Q390" s="189">
        <f t="shared" si="52"/>
        <v>0</v>
      </c>
      <c r="R390" s="221">
        <v>0</v>
      </c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</row>
    <row r="391" spans="1:160" ht="15">
      <c r="A391" s="25"/>
      <c r="B391" s="26"/>
      <c r="C391" s="26"/>
      <c r="D391" s="26"/>
      <c r="E391" s="26"/>
      <c r="F391" s="27"/>
      <c r="G391" s="178" t="s">
        <v>267</v>
      </c>
      <c r="H391" s="194">
        <f>+H392+H393</f>
        <v>0</v>
      </c>
      <c r="I391" s="194">
        <f>+I392+I393</f>
        <v>42196</v>
      </c>
      <c r="J391" s="194">
        <f>+J392+J393</f>
        <v>2000</v>
      </c>
      <c r="K391" s="310">
        <f>+K392+K393</f>
        <v>44196</v>
      </c>
      <c r="L391" s="297">
        <f t="shared" si="50"/>
        <v>-44196</v>
      </c>
      <c r="M391" s="221">
        <v>0</v>
      </c>
      <c r="N391" s="194">
        <f>+N392+N393</f>
        <v>19758</v>
      </c>
      <c r="O391" s="194">
        <f>+O392+O393</f>
        <v>4871</v>
      </c>
      <c r="P391" s="230">
        <f>+P392+P393</f>
        <v>24629</v>
      </c>
      <c r="Q391" s="189">
        <f t="shared" si="52"/>
        <v>-24629</v>
      </c>
      <c r="R391" s="221">
        <v>0</v>
      </c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</row>
    <row r="392" spans="1:160" ht="15">
      <c r="A392" s="34"/>
      <c r="B392" s="35"/>
      <c r="C392" s="35"/>
      <c r="D392" s="35"/>
      <c r="E392" s="35"/>
      <c r="F392" s="36"/>
      <c r="G392" s="179" t="s">
        <v>261</v>
      </c>
      <c r="H392" s="206">
        <v>0</v>
      </c>
      <c r="I392" s="206">
        <v>34500</v>
      </c>
      <c r="J392" s="206">
        <v>2000</v>
      </c>
      <c r="K392" s="303">
        <f>I392+J392</f>
        <v>36500</v>
      </c>
      <c r="L392" s="297">
        <f t="shared" si="50"/>
        <v>-36500</v>
      </c>
      <c r="M392" s="221">
        <v>0</v>
      </c>
      <c r="N392" s="206">
        <v>14500</v>
      </c>
      <c r="O392" s="206">
        <v>4000</v>
      </c>
      <c r="P392" s="223">
        <f>N392+O392</f>
        <v>18500</v>
      </c>
      <c r="Q392" s="189">
        <f t="shared" si="52"/>
        <v>-18500</v>
      </c>
      <c r="R392" s="221">
        <v>0</v>
      </c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</row>
    <row r="393" spans="1:160" ht="15">
      <c r="A393" s="34"/>
      <c r="B393" s="35"/>
      <c r="C393" s="35"/>
      <c r="D393" s="35"/>
      <c r="E393" s="35"/>
      <c r="F393" s="36"/>
      <c r="G393" s="179" t="s">
        <v>268</v>
      </c>
      <c r="H393" s="206">
        <v>0</v>
      </c>
      <c r="I393" s="206">
        <v>7696</v>
      </c>
      <c r="J393" s="206">
        <v>0</v>
      </c>
      <c r="K393" s="303">
        <f>I393+J393</f>
        <v>7696</v>
      </c>
      <c r="L393" s="297">
        <f t="shared" si="50"/>
        <v>-7696</v>
      </c>
      <c r="M393" s="221">
        <v>0</v>
      </c>
      <c r="N393" s="206">
        <v>5258</v>
      </c>
      <c r="O393" s="206">
        <v>871</v>
      </c>
      <c r="P393" s="223">
        <f>N393+O393</f>
        <v>6129</v>
      </c>
      <c r="Q393" s="189">
        <f t="shared" si="52"/>
        <v>-6129</v>
      </c>
      <c r="R393" s="221">
        <v>0</v>
      </c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</row>
    <row r="394" spans="1:160" ht="38.25">
      <c r="A394" s="25"/>
      <c r="B394" s="26"/>
      <c r="C394" s="26"/>
      <c r="D394" s="26"/>
      <c r="E394" s="26"/>
      <c r="F394" s="27"/>
      <c r="G394" s="178" t="s">
        <v>269</v>
      </c>
      <c r="H394" s="194">
        <f>+H395+H396+H397</f>
        <v>0</v>
      </c>
      <c r="I394" s="194">
        <f>+I395+I396+I397</f>
        <v>1584931</v>
      </c>
      <c r="J394" s="194">
        <f>+J395+J396+J397</f>
        <v>234827</v>
      </c>
      <c r="K394" s="310">
        <f>+K395+K396+K397</f>
        <v>1819758</v>
      </c>
      <c r="L394" s="297">
        <f t="shared" si="50"/>
        <v>-1819758</v>
      </c>
      <c r="M394" s="221">
        <v>0</v>
      </c>
      <c r="N394" s="194">
        <f>+N395+N396+N397</f>
        <v>199502</v>
      </c>
      <c r="O394" s="194">
        <f>+O395+O396+O397</f>
        <v>195250</v>
      </c>
      <c r="P394" s="230">
        <f>+P395+P396+P397</f>
        <v>394752</v>
      </c>
      <c r="Q394" s="189">
        <f t="shared" si="52"/>
        <v>-394752</v>
      </c>
      <c r="R394" s="221">
        <v>0</v>
      </c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</row>
    <row r="395" spans="1:160" ht="15">
      <c r="A395" s="34"/>
      <c r="B395" s="35"/>
      <c r="C395" s="35"/>
      <c r="D395" s="35"/>
      <c r="E395" s="35"/>
      <c r="F395" s="36"/>
      <c r="G395" s="179" t="s">
        <v>270</v>
      </c>
      <c r="H395" s="206">
        <v>0</v>
      </c>
      <c r="I395" s="206">
        <v>1540031</v>
      </c>
      <c r="J395" s="206">
        <f>215575.04-6896.04+18648</f>
        <v>227327</v>
      </c>
      <c r="K395" s="303">
        <f>I395+J395</f>
        <v>1767358</v>
      </c>
      <c r="L395" s="297">
        <f aca="true" t="shared" si="58" ref="L395:L418">H395-K395</f>
        <v>-1767358</v>
      </c>
      <c r="M395" s="221">
        <v>0</v>
      </c>
      <c r="N395" s="206">
        <v>193502</v>
      </c>
      <c r="O395" s="206">
        <f>173998+15427</f>
        <v>189425</v>
      </c>
      <c r="P395" s="223">
        <f>N395+O395</f>
        <v>382927</v>
      </c>
      <c r="Q395" s="189">
        <f aca="true" t="shared" si="59" ref="Q395:Q418">M395-P395</f>
        <v>-382927</v>
      </c>
      <c r="R395" s="221">
        <v>0</v>
      </c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</row>
    <row r="396" spans="1:160" ht="15">
      <c r="A396" s="34"/>
      <c r="B396" s="35"/>
      <c r="C396" s="35"/>
      <c r="D396" s="35"/>
      <c r="E396" s="35"/>
      <c r="F396" s="36"/>
      <c r="G396" s="179" t="s">
        <v>271</v>
      </c>
      <c r="H396" s="206">
        <v>0</v>
      </c>
      <c r="I396" s="206">
        <v>762</v>
      </c>
      <c r="J396" s="206">
        <v>1000</v>
      </c>
      <c r="K396" s="303">
        <f>I396+J396</f>
        <v>1762</v>
      </c>
      <c r="L396" s="297">
        <f t="shared" si="58"/>
        <v>-1762</v>
      </c>
      <c r="M396" s="221">
        <v>0</v>
      </c>
      <c r="N396" s="206">
        <v>0</v>
      </c>
      <c r="O396" s="206">
        <v>0</v>
      </c>
      <c r="P396" s="223">
        <f>N396+O396</f>
        <v>0</v>
      </c>
      <c r="Q396" s="189">
        <f t="shared" si="59"/>
        <v>0</v>
      </c>
      <c r="R396" s="221">
        <v>0</v>
      </c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</row>
    <row r="397" spans="1:160" ht="15">
      <c r="A397" s="34"/>
      <c r="B397" s="35"/>
      <c r="C397" s="35"/>
      <c r="D397" s="35"/>
      <c r="E397" s="35"/>
      <c r="F397" s="36"/>
      <c r="G397" s="179" t="s">
        <v>272</v>
      </c>
      <c r="H397" s="206">
        <v>0</v>
      </c>
      <c r="I397" s="206">
        <v>44138</v>
      </c>
      <c r="J397" s="206">
        <f>5690+810</f>
        <v>6500</v>
      </c>
      <c r="K397" s="303">
        <f>I397+J397</f>
        <v>50638</v>
      </c>
      <c r="L397" s="297">
        <f t="shared" si="58"/>
        <v>-50638</v>
      </c>
      <c r="M397" s="221">
        <v>0</v>
      </c>
      <c r="N397" s="206">
        <v>6000</v>
      </c>
      <c r="O397" s="206">
        <f>4522+1303</f>
        <v>5825</v>
      </c>
      <c r="P397" s="223">
        <f>N397+O397</f>
        <v>11825</v>
      </c>
      <c r="Q397" s="189">
        <f t="shared" si="59"/>
        <v>-11825</v>
      </c>
      <c r="R397" s="221">
        <v>0</v>
      </c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</row>
    <row r="398" spans="1:160" ht="15">
      <c r="A398" s="34"/>
      <c r="B398" s="35"/>
      <c r="C398" s="35"/>
      <c r="D398" s="35"/>
      <c r="E398" s="35"/>
      <c r="F398" s="36"/>
      <c r="G398" s="179" t="s">
        <v>273</v>
      </c>
      <c r="H398" s="206"/>
      <c r="I398" s="206">
        <v>0</v>
      </c>
      <c r="J398" s="206">
        <f>223+158</f>
        <v>381</v>
      </c>
      <c r="K398" s="303">
        <f>I398+J398</f>
        <v>381</v>
      </c>
      <c r="L398" s="297">
        <f t="shared" si="58"/>
        <v>-381</v>
      </c>
      <c r="M398" s="221">
        <v>0</v>
      </c>
      <c r="N398" s="206">
        <v>0</v>
      </c>
      <c r="O398" s="206"/>
      <c r="P398" s="223">
        <f>N398+O398</f>
        <v>0</v>
      </c>
      <c r="Q398" s="189">
        <f t="shared" si="59"/>
        <v>0</v>
      </c>
      <c r="R398" s="221">
        <v>0</v>
      </c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</row>
    <row r="399" spans="1:160" ht="23.25" customHeight="1">
      <c r="A399" s="34"/>
      <c r="B399" s="35"/>
      <c r="C399" s="35"/>
      <c r="D399" s="35"/>
      <c r="E399" s="35"/>
      <c r="F399" s="36"/>
      <c r="G399" s="179" t="s">
        <v>274</v>
      </c>
      <c r="H399" s="188"/>
      <c r="I399" s="188">
        <v>0</v>
      </c>
      <c r="J399" s="239"/>
      <c r="K399" s="303">
        <f>I399+J399</f>
        <v>0</v>
      </c>
      <c r="L399" s="297">
        <f t="shared" si="58"/>
        <v>0</v>
      </c>
      <c r="M399" s="221">
        <v>0</v>
      </c>
      <c r="N399" s="188">
        <v>0</v>
      </c>
      <c r="O399" s="188"/>
      <c r="P399" s="223">
        <f>N399+O399</f>
        <v>0</v>
      </c>
      <c r="Q399" s="189">
        <f t="shared" si="59"/>
        <v>0</v>
      </c>
      <c r="R399" s="221">
        <v>0</v>
      </c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</row>
    <row r="400" spans="1:160" ht="15" hidden="1">
      <c r="A400" s="34"/>
      <c r="B400" s="35"/>
      <c r="C400" s="35"/>
      <c r="D400" s="35"/>
      <c r="E400" s="35"/>
      <c r="F400" s="36"/>
      <c r="G400" s="171"/>
      <c r="H400" s="188"/>
      <c r="I400" s="188"/>
      <c r="J400" s="239"/>
      <c r="K400" s="303"/>
      <c r="L400" s="297">
        <f t="shared" si="58"/>
        <v>0</v>
      </c>
      <c r="M400" s="221">
        <v>0</v>
      </c>
      <c r="N400" s="188"/>
      <c r="O400" s="188"/>
      <c r="P400" s="223"/>
      <c r="Q400" s="189">
        <f t="shared" si="59"/>
        <v>0</v>
      </c>
      <c r="R400" s="221">
        <v>0</v>
      </c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</row>
    <row r="401" spans="1:160" ht="15" hidden="1">
      <c r="A401" s="34"/>
      <c r="B401" s="35"/>
      <c r="C401" s="35"/>
      <c r="D401" s="35"/>
      <c r="E401" s="35"/>
      <c r="F401" s="36"/>
      <c r="G401" s="171"/>
      <c r="H401" s="188"/>
      <c r="I401" s="188"/>
      <c r="J401" s="239"/>
      <c r="K401" s="303"/>
      <c r="L401" s="297">
        <f t="shared" si="58"/>
        <v>0</v>
      </c>
      <c r="M401" s="221">
        <v>0</v>
      </c>
      <c r="N401" s="188"/>
      <c r="O401" s="188"/>
      <c r="P401" s="223"/>
      <c r="Q401" s="189">
        <f t="shared" si="59"/>
        <v>0</v>
      </c>
      <c r="R401" s="221">
        <v>0</v>
      </c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</row>
    <row r="402" spans="1:160" ht="15" hidden="1">
      <c r="A402" s="34"/>
      <c r="B402" s="35"/>
      <c r="C402" s="35"/>
      <c r="D402" s="35"/>
      <c r="E402" s="35"/>
      <c r="F402" s="36"/>
      <c r="G402" s="171"/>
      <c r="H402" s="188"/>
      <c r="I402" s="188"/>
      <c r="J402" s="239"/>
      <c r="K402" s="303"/>
      <c r="L402" s="297">
        <f t="shared" si="58"/>
        <v>0</v>
      </c>
      <c r="M402" s="221">
        <v>0</v>
      </c>
      <c r="N402" s="188"/>
      <c r="O402" s="188"/>
      <c r="P402" s="223"/>
      <c r="Q402" s="189">
        <f t="shared" si="59"/>
        <v>0</v>
      </c>
      <c r="R402" s="221">
        <v>0</v>
      </c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</row>
    <row r="403" spans="1:160" ht="25.5">
      <c r="A403" s="34"/>
      <c r="B403" s="35"/>
      <c r="C403" s="35"/>
      <c r="D403" s="35"/>
      <c r="E403" s="35"/>
      <c r="F403" s="36"/>
      <c r="G403" s="179" t="s">
        <v>275</v>
      </c>
      <c r="H403" s="206">
        <v>0</v>
      </c>
      <c r="I403" s="206">
        <v>196810</v>
      </c>
      <c r="J403" s="206">
        <v>20341</v>
      </c>
      <c r="K403" s="303">
        <f>I403+J403</f>
        <v>217151</v>
      </c>
      <c r="L403" s="297">
        <f t="shared" si="58"/>
        <v>-217151</v>
      </c>
      <c r="M403" s="221">
        <v>0</v>
      </c>
      <c r="N403" s="206">
        <v>51589</v>
      </c>
      <c r="O403" s="206">
        <v>22608</v>
      </c>
      <c r="P403" s="223">
        <f>N403+O403</f>
        <v>74197</v>
      </c>
      <c r="Q403" s="189">
        <f t="shared" si="59"/>
        <v>-74197</v>
      </c>
      <c r="R403" s="221">
        <v>0</v>
      </c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</row>
    <row r="404" spans="1:160" ht="15">
      <c r="A404" s="25"/>
      <c r="B404" s="26"/>
      <c r="C404" s="26"/>
      <c r="D404" s="26">
        <v>79</v>
      </c>
      <c r="E404" s="26"/>
      <c r="F404" s="27"/>
      <c r="G404" s="170" t="s">
        <v>276</v>
      </c>
      <c r="H404" s="194">
        <f>H405</f>
        <v>0</v>
      </c>
      <c r="I404" s="194">
        <v>0</v>
      </c>
      <c r="J404" s="194">
        <f>J405</f>
        <v>0</v>
      </c>
      <c r="K404" s="310">
        <f>K405</f>
        <v>0</v>
      </c>
      <c r="L404" s="297">
        <f t="shared" si="58"/>
        <v>0</v>
      </c>
      <c r="M404" s="221">
        <v>0</v>
      </c>
      <c r="N404" s="194">
        <v>0</v>
      </c>
      <c r="O404" s="194">
        <f>O405</f>
        <v>0</v>
      </c>
      <c r="P404" s="230">
        <f>P405</f>
        <v>0</v>
      </c>
      <c r="Q404" s="189">
        <f t="shared" si="59"/>
        <v>0</v>
      </c>
      <c r="R404" s="221">
        <v>0</v>
      </c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</row>
    <row r="405" spans="1:160" ht="15">
      <c r="A405" s="25"/>
      <c r="B405" s="26"/>
      <c r="C405" s="26"/>
      <c r="D405" s="26">
        <v>80</v>
      </c>
      <c r="E405" s="26"/>
      <c r="F405" s="27"/>
      <c r="G405" s="170" t="s">
        <v>277</v>
      </c>
      <c r="H405" s="194">
        <f>H406+H407</f>
        <v>0</v>
      </c>
      <c r="I405" s="194">
        <v>0</v>
      </c>
      <c r="J405" s="194">
        <f>J406+J407</f>
        <v>0</v>
      </c>
      <c r="K405" s="310">
        <f>K406+K407</f>
        <v>0</v>
      </c>
      <c r="L405" s="297">
        <f t="shared" si="58"/>
        <v>0</v>
      </c>
      <c r="M405" s="221">
        <v>0</v>
      </c>
      <c r="N405" s="194">
        <v>0</v>
      </c>
      <c r="O405" s="194">
        <f>O406+O407</f>
        <v>0</v>
      </c>
      <c r="P405" s="230">
        <f>P406+P407</f>
        <v>0</v>
      </c>
      <c r="Q405" s="189">
        <f t="shared" si="59"/>
        <v>0</v>
      </c>
      <c r="R405" s="221">
        <v>0</v>
      </c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</row>
    <row r="406" spans="1:160" ht="25.5">
      <c r="A406" s="34"/>
      <c r="B406" s="35"/>
      <c r="C406" s="35"/>
      <c r="D406" s="35"/>
      <c r="E406" s="35" t="s">
        <v>14</v>
      </c>
      <c r="F406" s="36"/>
      <c r="G406" s="171" t="s">
        <v>278</v>
      </c>
      <c r="H406" s="188">
        <v>0</v>
      </c>
      <c r="I406" s="188">
        <v>0</v>
      </c>
      <c r="J406" s="239">
        <v>0</v>
      </c>
      <c r="K406" s="303">
        <f>I406+J406</f>
        <v>0</v>
      </c>
      <c r="L406" s="297">
        <f t="shared" si="58"/>
        <v>0</v>
      </c>
      <c r="M406" s="221">
        <v>0</v>
      </c>
      <c r="N406" s="188">
        <v>0</v>
      </c>
      <c r="O406" s="188">
        <v>0</v>
      </c>
      <c r="P406" s="223">
        <f>N406+O406</f>
        <v>0</v>
      </c>
      <c r="Q406" s="189">
        <f t="shared" si="59"/>
        <v>0</v>
      </c>
      <c r="R406" s="221">
        <v>0</v>
      </c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</row>
    <row r="407" spans="1:160" ht="38.25">
      <c r="A407" s="34"/>
      <c r="B407" s="35"/>
      <c r="C407" s="35"/>
      <c r="D407" s="35"/>
      <c r="E407" s="35" t="s">
        <v>114</v>
      </c>
      <c r="F407" s="36"/>
      <c r="G407" s="171" t="s">
        <v>279</v>
      </c>
      <c r="H407" s="188">
        <v>0</v>
      </c>
      <c r="I407" s="188">
        <v>0</v>
      </c>
      <c r="J407" s="239">
        <v>0</v>
      </c>
      <c r="K407" s="303">
        <f>I407+J407</f>
        <v>0</v>
      </c>
      <c r="L407" s="297">
        <f t="shared" si="58"/>
        <v>0</v>
      </c>
      <c r="M407" s="221">
        <v>0</v>
      </c>
      <c r="N407" s="188">
        <v>0</v>
      </c>
      <c r="O407" s="188">
        <v>0</v>
      </c>
      <c r="P407" s="223">
        <f>N407+O407</f>
        <v>0</v>
      </c>
      <c r="Q407" s="189">
        <f t="shared" si="59"/>
        <v>0</v>
      </c>
      <c r="R407" s="221">
        <v>0</v>
      </c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</row>
    <row r="408" spans="1:160" ht="15">
      <c r="A408" s="34"/>
      <c r="B408" s="35"/>
      <c r="C408" s="35"/>
      <c r="D408" s="35">
        <v>85</v>
      </c>
      <c r="E408" s="35"/>
      <c r="F408" s="36"/>
      <c r="G408" s="171" t="s">
        <v>101</v>
      </c>
      <c r="H408" s="188"/>
      <c r="I408" s="188">
        <v>0</v>
      </c>
      <c r="J408" s="239"/>
      <c r="K408" s="303">
        <f>I408+J408</f>
        <v>0</v>
      </c>
      <c r="L408" s="297">
        <f t="shared" si="58"/>
        <v>0</v>
      </c>
      <c r="M408" s="221">
        <v>0</v>
      </c>
      <c r="N408" s="188">
        <v>0</v>
      </c>
      <c r="O408" s="188"/>
      <c r="P408" s="223">
        <f>N408+O408</f>
        <v>0</v>
      </c>
      <c r="Q408" s="189">
        <f t="shared" si="59"/>
        <v>0</v>
      </c>
      <c r="R408" s="221">
        <v>0</v>
      </c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</row>
    <row r="409" spans="1:160" ht="15">
      <c r="A409" s="34"/>
      <c r="B409" s="35"/>
      <c r="C409" s="35"/>
      <c r="D409" s="35"/>
      <c r="E409" s="35"/>
      <c r="F409" s="36"/>
      <c r="G409" s="171" t="s">
        <v>152</v>
      </c>
      <c r="H409" s="188"/>
      <c r="I409" s="188"/>
      <c r="J409" s="239"/>
      <c r="K409" s="303"/>
      <c r="L409" s="297">
        <f t="shared" si="58"/>
        <v>0</v>
      </c>
      <c r="M409" s="221">
        <v>0</v>
      </c>
      <c r="N409" s="188"/>
      <c r="O409" s="188"/>
      <c r="P409" s="223"/>
      <c r="Q409" s="189">
        <f t="shared" si="59"/>
        <v>0</v>
      </c>
      <c r="R409" s="221">
        <v>0</v>
      </c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</row>
    <row r="410" spans="1:160" ht="15">
      <c r="A410" s="25" t="s">
        <v>241</v>
      </c>
      <c r="B410" s="26" t="s">
        <v>22</v>
      </c>
      <c r="C410" s="26"/>
      <c r="D410" s="26"/>
      <c r="E410" s="26"/>
      <c r="F410" s="27"/>
      <c r="G410" s="163" t="s">
        <v>280</v>
      </c>
      <c r="H410" s="194">
        <f>SUM(H411:H413)</f>
        <v>3401000</v>
      </c>
      <c r="I410" s="194">
        <f>SUM(I411:I413)</f>
        <v>2322692</v>
      </c>
      <c r="J410" s="194">
        <f>SUM(J411:J413)</f>
        <v>327782</v>
      </c>
      <c r="K410" s="310">
        <f>SUM(K411:K413)</f>
        <v>2650474</v>
      </c>
      <c r="L410" s="297">
        <f t="shared" si="58"/>
        <v>750526</v>
      </c>
      <c r="M410" s="221">
        <f aca="true" t="shared" si="60" ref="M410:M418">K410/H410*100</f>
        <v>77.93219641281975</v>
      </c>
      <c r="N410" s="194">
        <f>SUM(N411:N413)</f>
        <v>328000</v>
      </c>
      <c r="O410" s="194">
        <f>SUM(O411:O413)</f>
        <v>283449</v>
      </c>
      <c r="P410" s="230">
        <f>SUM(P411:P413)</f>
        <v>611449</v>
      </c>
      <c r="Q410" s="189">
        <f t="shared" si="59"/>
        <v>-611371.0678035872</v>
      </c>
      <c r="R410" s="221">
        <f>P410/M410*100</f>
        <v>784591.0010813161</v>
      </c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</row>
    <row r="411" spans="1:160" ht="25.5" customHeight="1">
      <c r="A411" s="25"/>
      <c r="B411" s="26"/>
      <c r="C411" s="26" t="s">
        <v>14</v>
      </c>
      <c r="D411" s="26"/>
      <c r="E411" s="26"/>
      <c r="F411" s="27"/>
      <c r="G411" s="163" t="s">
        <v>281</v>
      </c>
      <c r="H411" s="194">
        <f>H362+H368</f>
        <v>354000</v>
      </c>
      <c r="I411" s="194">
        <f>I362+I368</f>
        <v>6882</v>
      </c>
      <c r="J411" s="194">
        <f>J362+J368</f>
        <v>0</v>
      </c>
      <c r="K411" s="310">
        <f>K362+K368</f>
        <v>6882</v>
      </c>
      <c r="L411" s="297">
        <f t="shared" si="58"/>
        <v>347118</v>
      </c>
      <c r="M411" s="221">
        <f t="shared" si="60"/>
        <v>1.9440677966101696</v>
      </c>
      <c r="N411" s="194">
        <f>N362+N368</f>
        <v>0</v>
      </c>
      <c r="O411" s="194">
        <f>O362+O368</f>
        <v>0</v>
      </c>
      <c r="P411" s="230">
        <f>P362+P368</f>
        <v>0</v>
      </c>
      <c r="Q411" s="189">
        <f t="shared" si="59"/>
        <v>1.9440677966101696</v>
      </c>
      <c r="R411" s="221">
        <f>P411/M411*100</f>
        <v>0</v>
      </c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</row>
    <row r="412" spans="1:160" ht="25.5">
      <c r="A412" s="25"/>
      <c r="B412" s="26"/>
      <c r="C412" s="26" t="s">
        <v>139</v>
      </c>
      <c r="D412" s="26"/>
      <c r="E412" s="26"/>
      <c r="F412" s="27"/>
      <c r="G412" s="163" t="s">
        <v>282</v>
      </c>
      <c r="H412" s="194">
        <f>H365+H381</f>
        <v>3047000</v>
      </c>
      <c r="I412" s="194">
        <f>I365+I381</f>
        <v>2315810</v>
      </c>
      <c r="J412" s="194">
        <f>J365+J381</f>
        <v>327782</v>
      </c>
      <c r="K412" s="310">
        <f>K365+K381</f>
        <v>2643592</v>
      </c>
      <c r="L412" s="297">
        <f t="shared" si="58"/>
        <v>403408</v>
      </c>
      <c r="M412" s="221">
        <f t="shared" si="60"/>
        <v>86.76048572366261</v>
      </c>
      <c r="N412" s="194">
        <f>N365+N381</f>
        <v>328000</v>
      </c>
      <c r="O412" s="194">
        <f>O365+O381</f>
        <v>283449</v>
      </c>
      <c r="P412" s="230">
        <f>P365+P381</f>
        <v>611449</v>
      </c>
      <c r="Q412" s="189">
        <f t="shared" si="59"/>
        <v>-611362.2395142764</v>
      </c>
      <c r="R412" s="221">
        <f>P412/M412*100</f>
        <v>704755.1600246937</v>
      </c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</row>
    <row r="413" spans="1:160" ht="15">
      <c r="A413" s="25"/>
      <c r="B413" s="26"/>
      <c r="C413" s="26" t="s">
        <v>75</v>
      </c>
      <c r="D413" s="26"/>
      <c r="E413" s="26"/>
      <c r="F413" s="27"/>
      <c r="G413" s="163" t="s">
        <v>283</v>
      </c>
      <c r="H413" s="194">
        <f>H360-H411-H412</f>
        <v>0</v>
      </c>
      <c r="I413" s="194">
        <v>0</v>
      </c>
      <c r="J413" s="194">
        <f>J360-J411-J412</f>
        <v>0</v>
      </c>
      <c r="K413" s="310">
        <f>K360-K411-K412</f>
        <v>0</v>
      </c>
      <c r="L413" s="297">
        <f t="shared" si="58"/>
        <v>0</v>
      </c>
      <c r="M413" s="221">
        <v>0</v>
      </c>
      <c r="N413" s="194">
        <v>0</v>
      </c>
      <c r="O413" s="194">
        <f>O360-O411-O412</f>
        <v>0</v>
      </c>
      <c r="P413" s="230">
        <f>P360-P411-P412</f>
        <v>0</v>
      </c>
      <c r="Q413" s="189">
        <f t="shared" si="59"/>
        <v>0</v>
      </c>
      <c r="R413" s="221">
        <v>0</v>
      </c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</row>
    <row r="414" spans="1:160" ht="15">
      <c r="A414" s="25">
        <v>8904</v>
      </c>
      <c r="B414" s="26" t="s">
        <v>24</v>
      </c>
      <c r="C414" s="26"/>
      <c r="D414" s="26"/>
      <c r="E414" s="26"/>
      <c r="F414" s="27"/>
      <c r="G414" s="163" t="s">
        <v>284</v>
      </c>
      <c r="H414" s="194">
        <f>+H133+H360+H338</f>
        <v>21601300</v>
      </c>
      <c r="I414" s="194">
        <f>+I133+I360</f>
        <v>14212474</v>
      </c>
      <c r="J414" s="194">
        <f>+J133+J360</f>
        <v>1994097.07</v>
      </c>
      <c r="K414" s="310">
        <f>+K133+K360</f>
        <v>16218416.07</v>
      </c>
      <c r="L414" s="297">
        <f t="shared" si="58"/>
        <v>5382883.93</v>
      </c>
      <c r="M414" s="221">
        <f t="shared" si="60"/>
        <v>75.08074083504233</v>
      </c>
      <c r="N414" s="194">
        <f>+N133+N360+N338</f>
        <v>4435169</v>
      </c>
      <c r="O414" s="194">
        <f>+O133+O360</f>
        <v>1989720</v>
      </c>
      <c r="P414" s="230">
        <f>+P133+P360</f>
        <v>5819392</v>
      </c>
      <c r="Q414" s="189">
        <f t="shared" si="59"/>
        <v>-5819316.919259165</v>
      </c>
      <c r="R414" s="221">
        <f>P414/M414*100</f>
        <v>7750845.203812803</v>
      </c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</row>
    <row r="415" spans="1:160" ht="15.75" thickBot="1">
      <c r="A415" s="45"/>
      <c r="B415" s="46" t="s">
        <v>22</v>
      </c>
      <c r="C415" s="46"/>
      <c r="D415" s="46"/>
      <c r="E415" s="46"/>
      <c r="F415" s="47"/>
      <c r="G415" s="172" t="s">
        <v>285</v>
      </c>
      <c r="H415" s="199">
        <f>+H78</f>
        <v>51520</v>
      </c>
      <c r="I415" s="199">
        <f>+I78</f>
        <v>26197</v>
      </c>
      <c r="J415" s="199">
        <f>+J78</f>
        <v>11019</v>
      </c>
      <c r="K415" s="315">
        <f>+K78</f>
        <v>37216</v>
      </c>
      <c r="L415" s="297">
        <f t="shared" si="58"/>
        <v>14304</v>
      </c>
      <c r="M415" s="221">
        <f t="shared" si="60"/>
        <v>72.23602484472049</v>
      </c>
      <c r="N415" s="199">
        <f>+N78</f>
        <v>7496</v>
      </c>
      <c r="O415" s="199">
        <f>+O78</f>
        <v>3748</v>
      </c>
      <c r="P415" s="235">
        <f>+P78</f>
        <v>11244</v>
      </c>
      <c r="Q415" s="189">
        <f t="shared" si="59"/>
        <v>-11171.76397515528</v>
      </c>
      <c r="R415" s="221">
        <f>P415/M415*100</f>
        <v>15565.640584694756</v>
      </c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</row>
    <row r="416" spans="1:160" ht="15">
      <c r="A416" s="251" t="s">
        <v>286</v>
      </c>
      <c r="B416" s="252"/>
      <c r="C416" s="252"/>
      <c r="D416" s="252"/>
      <c r="E416" s="252"/>
      <c r="F416" s="253"/>
      <c r="G416" s="159" t="s">
        <v>287</v>
      </c>
      <c r="H416" s="192">
        <f>H10-H47</f>
        <v>-9949820</v>
      </c>
      <c r="I416" s="192">
        <f>I10-I47</f>
        <v>-9457064</v>
      </c>
      <c r="J416" s="192">
        <f>J10-J47</f>
        <v>-915206.0700000001</v>
      </c>
      <c r="K416" s="308">
        <f>K10-K47</f>
        <v>-10372270.07</v>
      </c>
      <c r="L416" s="297">
        <f t="shared" si="58"/>
        <v>422450.0700000003</v>
      </c>
      <c r="M416" s="221">
        <f t="shared" si="60"/>
        <v>104.24580615528723</v>
      </c>
      <c r="N416" s="192">
        <f>N10-N47</f>
        <v>-3837168</v>
      </c>
      <c r="O416" s="192">
        <f>O10-O47</f>
        <v>-1993468</v>
      </c>
      <c r="P416" s="228">
        <f>P10-P47</f>
        <v>-5830636</v>
      </c>
      <c r="Q416" s="189">
        <f t="shared" si="59"/>
        <v>5830740.245806156</v>
      </c>
      <c r="R416" s="221">
        <f>P416/M416*100</f>
        <v>-5593161.216782702</v>
      </c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</row>
    <row r="417" spans="1:160" ht="15">
      <c r="A417" s="25"/>
      <c r="B417" s="26" t="s">
        <v>71</v>
      </c>
      <c r="C417" s="26"/>
      <c r="D417" s="26"/>
      <c r="E417" s="26"/>
      <c r="F417" s="27"/>
      <c r="G417" s="163" t="s">
        <v>288</v>
      </c>
      <c r="H417" s="194">
        <f aca="true" t="shared" si="61" ref="H417:K418">+H44-H414</f>
        <v>-11169300</v>
      </c>
      <c r="I417" s="194">
        <f t="shared" si="61"/>
        <v>-9957779</v>
      </c>
      <c r="J417" s="194">
        <f t="shared" si="61"/>
        <v>-1056598.07</v>
      </c>
      <c r="K417" s="310">
        <f t="shared" si="61"/>
        <v>-11026222.07</v>
      </c>
      <c r="L417" s="297">
        <f t="shared" si="58"/>
        <v>-143077.9299999997</v>
      </c>
      <c r="M417" s="221">
        <f t="shared" si="60"/>
        <v>98.71900718934938</v>
      </c>
      <c r="N417" s="194">
        <v>-2583289</v>
      </c>
      <c r="O417" s="194">
        <f>+O44-O414</f>
        <v>-1989720</v>
      </c>
      <c r="P417" s="230">
        <f>+P44-P414</f>
        <v>-5819392</v>
      </c>
      <c r="Q417" s="189">
        <f t="shared" si="59"/>
        <v>5819490.719007189</v>
      </c>
      <c r="R417" s="221">
        <f>P417/M417*100</f>
        <v>-5894905.313257489</v>
      </c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</row>
    <row r="418" spans="1:160" ht="15.75" thickBot="1">
      <c r="A418" s="45"/>
      <c r="B418" s="46">
        <v>11</v>
      </c>
      <c r="C418" s="46"/>
      <c r="D418" s="46"/>
      <c r="E418" s="46"/>
      <c r="F418" s="47"/>
      <c r="G418" s="172" t="s">
        <v>289</v>
      </c>
      <c r="H418" s="199">
        <f t="shared" si="61"/>
        <v>1219480</v>
      </c>
      <c r="I418" s="235">
        <f t="shared" si="61"/>
        <v>514841</v>
      </c>
      <c r="J418" s="199">
        <f t="shared" si="61"/>
        <v>122534</v>
      </c>
      <c r="K418" s="315">
        <f t="shared" si="61"/>
        <v>637375</v>
      </c>
      <c r="L418" s="297">
        <f t="shared" si="58"/>
        <v>582105</v>
      </c>
      <c r="M418" s="221">
        <f t="shared" si="60"/>
        <v>52.2661298258274</v>
      </c>
      <c r="N418" s="199">
        <v>223942</v>
      </c>
      <c r="O418" s="199">
        <f>+O45-O415</f>
        <v>-3748</v>
      </c>
      <c r="P418" s="235">
        <f>+P45-P415</f>
        <v>-11244</v>
      </c>
      <c r="Q418" s="189">
        <f t="shared" si="59"/>
        <v>11296.266129825828</v>
      </c>
      <c r="R418" s="221">
        <f>P418/M418*100</f>
        <v>-21512.976065895276</v>
      </c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</row>
    <row r="419" spans="1:160" ht="15" customHeight="1">
      <c r="A419" s="98"/>
      <c r="B419" s="98"/>
      <c r="C419" s="98"/>
      <c r="D419" s="98"/>
      <c r="E419" s="98"/>
      <c r="F419" s="98"/>
      <c r="G419" s="180"/>
      <c r="H419" s="201"/>
      <c r="I419" s="201"/>
      <c r="J419" s="201"/>
      <c r="K419" s="201"/>
      <c r="L419" s="236"/>
      <c r="M419" s="236"/>
      <c r="N419" s="201"/>
      <c r="O419" s="201"/>
      <c r="P419" s="201"/>
      <c r="Q419" s="236"/>
      <c r="R419" s="236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</row>
    <row r="420" spans="1:160" s="104" customFormat="1" ht="38.25">
      <c r="A420" s="98"/>
      <c r="B420" s="98"/>
      <c r="C420" s="98"/>
      <c r="D420" s="99">
        <v>56</v>
      </c>
      <c r="E420" s="99"/>
      <c r="F420" s="99"/>
      <c r="G420" s="180" t="s">
        <v>290</v>
      </c>
      <c r="H420" s="207">
        <f>H421+H425+H429</f>
        <v>0</v>
      </c>
      <c r="I420" s="207">
        <v>0</v>
      </c>
      <c r="J420" s="207">
        <f>J421+J425+J429</f>
        <v>0</v>
      </c>
      <c r="K420" s="207">
        <f>K421+K425+K429</f>
        <v>0</v>
      </c>
      <c r="L420" s="236"/>
      <c r="M420" s="236"/>
      <c r="N420" s="207">
        <v>0</v>
      </c>
      <c r="O420" s="207">
        <f>O421+O425+O429</f>
        <v>0</v>
      </c>
      <c r="P420" s="207">
        <f>P421+P425+P429</f>
        <v>0</v>
      </c>
      <c r="Q420" s="236"/>
      <c r="R420" s="236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103"/>
      <c r="DJ420" s="103"/>
      <c r="DK420" s="103"/>
      <c r="DL420" s="103"/>
      <c r="DM420" s="103"/>
      <c r="DN420" s="103"/>
      <c r="DO420" s="103"/>
      <c r="DP420" s="103"/>
      <c r="DQ420" s="103"/>
      <c r="DR420" s="103"/>
      <c r="DS420" s="103"/>
      <c r="DT420" s="103"/>
      <c r="DU420" s="103"/>
      <c r="DV420" s="103"/>
      <c r="DW420" s="103"/>
      <c r="DX420" s="103"/>
      <c r="DY420" s="103"/>
      <c r="DZ420" s="103"/>
      <c r="EA420" s="103"/>
      <c r="EB420" s="103"/>
      <c r="EC420" s="103"/>
      <c r="ED420" s="103"/>
      <c r="EE420" s="103"/>
      <c r="EF420" s="103"/>
      <c r="EG420" s="103"/>
      <c r="EH420" s="103"/>
      <c r="EI420" s="103"/>
      <c r="EJ420" s="103"/>
      <c r="EK420" s="103"/>
      <c r="EL420" s="103"/>
      <c r="EM420" s="103"/>
      <c r="EN420" s="103"/>
      <c r="EO420" s="103"/>
      <c r="EP420" s="103"/>
      <c r="EQ420" s="103"/>
      <c r="ER420" s="103"/>
      <c r="ES420" s="103"/>
      <c r="ET420" s="103"/>
      <c r="EU420" s="103"/>
      <c r="EV420" s="103"/>
      <c r="EW420" s="103"/>
      <c r="EX420" s="103"/>
      <c r="EY420" s="103"/>
      <c r="EZ420" s="103"/>
      <c r="FA420" s="103"/>
      <c r="FB420" s="103"/>
      <c r="FC420" s="103"/>
      <c r="FD420" s="103"/>
    </row>
    <row r="421" spans="1:160" s="105" customFormat="1" ht="15.75">
      <c r="A421" s="98"/>
      <c r="B421" s="98"/>
      <c r="C421" s="98"/>
      <c r="D421" s="99"/>
      <c r="E421" s="99" t="s">
        <v>58</v>
      </c>
      <c r="F421" s="99"/>
      <c r="G421" s="98" t="s">
        <v>254</v>
      </c>
      <c r="H421" s="207">
        <f>H422+H423+H424</f>
        <v>0</v>
      </c>
      <c r="I421" s="207">
        <v>0</v>
      </c>
      <c r="J421" s="207">
        <f>J422+J423+J424</f>
        <v>0</v>
      </c>
      <c r="K421" s="207">
        <f>K422+K423+K424</f>
        <v>0</v>
      </c>
      <c r="L421" s="236"/>
      <c r="M421" s="236"/>
      <c r="N421" s="207">
        <v>0</v>
      </c>
      <c r="O421" s="207">
        <f>O422+O423+O424</f>
        <v>0</v>
      </c>
      <c r="P421" s="207">
        <f>P422+P423+P424</f>
        <v>0</v>
      </c>
      <c r="Q421" s="236"/>
      <c r="R421" s="23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7"/>
      <c r="AS421" s="107"/>
      <c r="AT421" s="107"/>
      <c r="AU421" s="107"/>
      <c r="AV421" s="107"/>
      <c r="AW421" s="107"/>
      <c r="AX421" s="107"/>
      <c r="AY421" s="107"/>
      <c r="AZ421" s="107"/>
      <c r="BA421" s="107"/>
      <c r="BB421" s="107"/>
      <c r="BC421" s="107"/>
      <c r="BD421" s="107"/>
      <c r="BE421" s="107"/>
      <c r="BF421" s="107"/>
      <c r="BG421" s="107"/>
      <c r="BH421" s="107"/>
      <c r="BI421" s="107"/>
      <c r="BJ421" s="107"/>
      <c r="BK421" s="107"/>
      <c r="BL421" s="107"/>
      <c r="BM421" s="107"/>
      <c r="BN421" s="107"/>
      <c r="BO421" s="107"/>
      <c r="BP421" s="107"/>
      <c r="BQ421" s="107"/>
      <c r="BR421" s="107"/>
      <c r="BS421" s="107"/>
      <c r="BT421" s="107"/>
      <c r="BU421" s="107"/>
      <c r="BV421" s="107"/>
      <c r="BW421" s="107"/>
      <c r="BX421" s="107"/>
      <c r="BY421" s="107"/>
      <c r="BZ421" s="107"/>
      <c r="CA421" s="107"/>
      <c r="CB421" s="107"/>
      <c r="CC421" s="107"/>
      <c r="CD421" s="107"/>
      <c r="CE421" s="107"/>
      <c r="CF421" s="107"/>
      <c r="CG421" s="107"/>
      <c r="CH421" s="107"/>
      <c r="CI421" s="107"/>
      <c r="CJ421" s="107"/>
      <c r="CK421" s="107"/>
      <c r="CL421" s="107"/>
      <c r="CM421" s="107"/>
      <c r="CN421" s="107"/>
      <c r="CO421" s="107"/>
      <c r="CP421" s="107"/>
      <c r="CQ421" s="107"/>
      <c r="CR421" s="107"/>
      <c r="CS421" s="107"/>
      <c r="CT421" s="107"/>
      <c r="CU421" s="107"/>
      <c r="CV421" s="107"/>
      <c r="CW421" s="107"/>
      <c r="CX421" s="107"/>
      <c r="CY421" s="107"/>
      <c r="CZ421" s="107"/>
      <c r="DA421" s="107"/>
      <c r="DB421" s="107"/>
      <c r="DC421" s="107"/>
      <c r="DD421" s="107"/>
      <c r="DE421" s="107"/>
      <c r="DF421" s="107"/>
      <c r="DG421" s="107"/>
      <c r="DH421" s="107"/>
      <c r="DI421" s="108"/>
      <c r="DJ421" s="108"/>
      <c r="DK421" s="108"/>
      <c r="DL421" s="108"/>
      <c r="DM421" s="108"/>
      <c r="DN421" s="108"/>
      <c r="DO421" s="108"/>
      <c r="DP421" s="108"/>
      <c r="DQ421" s="108"/>
      <c r="DR421" s="108"/>
      <c r="DS421" s="108"/>
      <c r="DT421" s="108"/>
      <c r="DU421" s="108"/>
      <c r="DV421" s="108"/>
      <c r="DW421" s="108"/>
      <c r="DX421" s="108"/>
      <c r="DY421" s="108"/>
      <c r="DZ421" s="108"/>
      <c r="EA421" s="108"/>
      <c r="EB421" s="108"/>
      <c r="EC421" s="108"/>
      <c r="ED421" s="108"/>
      <c r="EE421" s="108"/>
      <c r="EF421" s="108"/>
      <c r="EG421" s="108"/>
      <c r="EH421" s="108"/>
      <c r="EI421" s="108"/>
      <c r="EJ421" s="108"/>
      <c r="EK421" s="108"/>
      <c r="EL421" s="108"/>
      <c r="EM421" s="108"/>
      <c r="EN421" s="108"/>
      <c r="EO421" s="108"/>
      <c r="EP421" s="108"/>
      <c r="EQ421" s="108"/>
      <c r="ER421" s="108"/>
      <c r="ES421" s="108"/>
      <c r="ET421" s="108"/>
      <c r="EU421" s="108"/>
      <c r="EV421" s="108"/>
      <c r="EW421" s="108"/>
      <c r="EX421" s="108"/>
      <c r="EY421" s="108"/>
      <c r="EZ421" s="108"/>
      <c r="FA421" s="108"/>
      <c r="FB421" s="108"/>
      <c r="FC421" s="108"/>
      <c r="FD421" s="108"/>
    </row>
    <row r="422" spans="1:160" s="104" customFormat="1" ht="15">
      <c r="A422" s="158"/>
      <c r="B422" s="158"/>
      <c r="C422" s="158"/>
      <c r="D422" s="140"/>
      <c r="E422" s="140"/>
      <c r="F422" s="140" t="s">
        <v>58</v>
      </c>
      <c r="G422" s="181" t="s">
        <v>291</v>
      </c>
      <c r="H422" s="208">
        <v>0</v>
      </c>
      <c r="I422" s="208">
        <v>0</v>
      </c>
      <c r="J422" s="246">
        <v>0</v>
      </c>
      <c r="K422" s="246">
        <f>I422+J422</f>
        <v>0</v>
      </c>
      <c r="L422" s="237"/>
      <c r="M422" s="237"/>
      <c r="N422" s="208">
        <v>0</v>
      </c>
      <c r="O422" s="208">
        <v>0</v>
      </c>
      <c r="P422" s="208">
        <f>N422+O422</f>
        <v>0</v>
      </c>
      <c r="Q422" s="237"/>
      <c r="R422" s="237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103"/>
      <c r="DJ422" s="103"/>
      <c r="DK422" s="103"/>
      <c r="DL422" s="103"/>
      <c r="DM422" s="103"/>
      <c r="DN422" s="103"/>
      <c r="DO422" s="103"/>
      <c r="DP422" s="103"/>
      <c r="DQ422" s="103"/>
      <c r="DR422" s="103"/>
      <c r="DS422" s="103"/>
      <c r="DT422" s="103"/>
      <c r="DU422" s="103"/>
      <c r="DV422" s="103"/>
      <c r="DW422" s="103"/>
      <c r="DX422" s="103"/>
      <c r="DY422" s="103"/>
      <c r="DZ422" s="103"/>
      <c r="EA422" s="103"/>
      <c r="EB422" s="103"/>
      <c r="EC422" s="103"/>
      <c r="ED422" s="103"/>
      <c r="EE422" s="103"/>
      <c r="EF422" s="103"/>
      <c r="EG422" s="103"/>
      <c r="EH422" s="103"/>
      <c r="EI422" s="103"/>
      <c r="EJ422" s="103"/>
      <c r="EK422" s="103"/>
      <c r="EL422" s="103"/>
      <c r="EM422" s="103"/>
      <c r="EN422" s="103"/>
      <c r="EO422" s="103"/>
      <c r="EP422" s="103"/>
      <c r="EQ422" s="103"/>
      <c r="ER422" s="103"/>
      <c r="ES422" s="103"/>
      <c r="ET422" s="103"/>
      <c r="EU422" s="103"/>
      <c r="EV422" s="103"/>
      <c r="EW422" s="103"/>
      <c r="EX422" s="103"/>
      <c r="EY422" s="103"/>
      <c r="EZ422" s="103"/>
      <c r="FA422" s="103"/>
      <c r="FB422" s="103"/>
      <c r="FC422" s="103"/>
      <c r="FD422" s="103"/>
    </row>
    <row r="423" spans="1:160" s="104" customFormat="1" ht="15">
      <c r="A423" s="158"/>
      <c r="B423" s="158"/>
      <c r="C423" s="158"/>
      <c r="D423" s="140"/>
      <c r="E423" s="140"/>
      <c r="F423" s="140" t="s">
        <v>60</v>
      </c>
      <c r="G423" s="181" t="s">
        <v>292</v>
      </c>
      <c r="H423" s="208">
        <v>0</v>
      </c>
      <c r="I423" s="208">
        <v>0</v>
      </c>
      <c r="J423" s="246">
        <v>0</v>
      </c>
      <c r="K423" s="246">
        <f>I423+J423</f>
        <v>0</v>
      </c>
      <c r="L423" s="236"/>
      <c r="M423" s="236"/>
      <c r="N423" s="208">
        <v>0</v>
      </c>
      <c r="O423" s="208">
        <v>0</v>
      </c>
      <c r="P423" s="208">
        <f>N423+O423</f>
        <v>0</v>
      </c>
      <c r="Q423" s="236"/>
      <c r="R423" s="236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103"/>
      <c r="DJ423" s="103"/>
      <c r="DK423" s="103"/>
      <c r="DL423" s="103"/>
      <c r="DM423" s="103"/>
      <c r="DN423" s="103"/>
      <c r="DO423" s="103"/>
      <c r="DP423" s="103"/>
      <c r="DQ423" s="103"/>
      <c r="DR423" s="103"/>
      <c r="DS423" s="103"/>
      <c r="DT423" s="103"/>
      <c r="DU423" s="103"/>
      <c r="DV423" s="103"/>
      <c r="DW423" s="103"/>
      <c r="DX423" s="103"/>
      <c r="DY423" s="103"/>
      <c r="DZ423" s="103"/>
      <c r="EA423" s="103"/>
      <c r="EB423" s="103"/>
      <c r="EC423" s="103"/>
      <c r="ED423" s="103"/>
      <c r="EE423" s="103"/>
      <c r="EF423" s="103"/>
      <c r="EG423" s="103"/>
      <c r="EH423" s="103"/>
      <c r="EI423" s="103"/>
      <c r="EJ423" s="103"/>
      <c r="EK423" s="103"/>
      <c r="EL423" s="103"/>
      <c r="EM423" s="103"/>
      <c r="EN423" s="103"/>
      <c r="EO423" s="103"/>
      <c r="EP423" s="103"/>
      <c r="EQ423" s="103"/>
      <c r="ER423" s="103"/>
      <c r="ES423" s="103"/>
      <c r="ET423" s="103"/>
      <c r="EU423" s="103"/>
      <c r="EV423" s="103"/>
      <c r="EW423" s="103"/>
      <c r="EX423" s="103"/>
      <c r="EY423" s="103"/>
      <c r="EZ423" s="103"/>
      <c r="FA423" s="103"/>
      <c r="FB423" s="103"/>
      <c r="FC423" s="103"/>
      <c r="FD423" s="103"/>
    </row>
    <row r="424" spans="1:160" s="104" customFormat="1" ht="15">
      <c r="A424" s="158"/>
      <c r="B424" s="158"/>
      <c r="C424" s="158"/>
      <c r="D424" s="140"/>
      <c r="E424" s="140"/>
      <c r="F424" s="140" t="s">
        <v>215</v>
      </c>
      <c r="G424" s="181" t="s">
        <v>293</v>
      </c>
      <c r="H424" s="208">
        <v>0</v>
      </c>
      <c r="I424" s="208">
        <v>0</v>
      </c>
      <c r="J424" s="246">
        <v>0</v>
      </c>
      <c r="K424" s="246">
        <f>I424+J424</f>
        <v>0</v>
      </c>
      <c r="L424" s="236"/>
      <c r="M424" s="236"/>
      <c r="N424" s="208">
        <v>0</v>
      </c>
      <c r="O424" s="208">
        <v>0</v>
      </c>
      <c r="P424" s="208">
        <f>N424+O424</f>
        <v>0</v>
      </c>
      <c r="Q424" s="236"/>
      <c r="R424" s="236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103"/>
      <c r="DJ424" s="103"/>
      <c r="DK424" s="103"/>
      <c r="DL424" s="103"/>
      <c r="DM424" s="103"/>
      <c r="DN424" s="103"/>
      <c r="DO424" s="103"/>
      <c r="DP424" s="103"/>
      <c r="DQ424" s="103"/>
      <c r="DR424" s="103"/>
      <c r="DS424" s="103"/>
      <c r="DT424" s="103"/>
      <c r="DU424" s="103"/>
      <c r="DV424" s="103"/>
      <c r="DW424" s="103"/>
      <c r="DX424" s="103"/>
      <c r="DY424" s="103"/>
      <c r="DZ424" s="103"/>
      <c r="EA424" s="103"/>
      <c r="EB424" s="103"/>
      <c r="EC424" s="103"/>
      <c r="ED424" s="103"/>
      <c r="EE424" s="103"/>
      <c r="EF424" s="103"/>
      <c r="EG424" s="103"/>
      <c r="EH424" s="103"/>
      <c r="EI424" s="103"/>
      <c r="EJ424" s="103"/>
      <c r="EK424" s="103"/>
      <c r="EL424" s="103"/>
      <c r="EM424" s="103"/>
      <c r="EN424" s="103"/>
      <c r="EO424" s="103"/>
      <c r="EP424" s="103"/>
      <c r="EQ424" s="103"/>
      <c r="ER424" s="103"/>
      <c r="ES424" s="103"/>
      <c r="ET424" s="103"/>
      <c r="EU424" s="103"/>
      <c r="EV424" s="103"/>
      <c r="EW424" s="103"/>
      <c r="EX424" s="103"/>
      <c r="EY424" s="103"/>
      <c r="EZ424" s="103"/>
      <c r="FA424" s="103"/>
      <c r="FB424" s="103"/>
      <c r="FC424" s="103"/>
      <c r="FD424" s="103"/>
    </row>
    <row r="425" spans="1:160" s="105" customFormat="1" ht="15.75">
      <c r="A425" s="98"/>
      <c r="B425" s="98"/>
      <c r="C425" s="98"/>
      <c r="D425" s="99"/>
      <c r="E425" s="99" t="s">
        <v>60</v>
      </c>
      <c r="F425" s="99"/>
      <c r="G425" s="180" t="s">
        <v>255</v>
      </c>
      <c r="H425" s="207">
        <f>H426+H427+H428</f>
        <v>0</v>
      </c>
      <c r="I425" s="207">
        <v>0</v>
      </c>
      <c r="J425" s="207">
        <f>J426+J427+J428</f>
        <v>0</v>
      </c>
      <c r="K425" s="207">
        <f>K426+K427+K428</f>
        <v>0</v>
      </c>
      <c r="L425" s="236"/>
      <c r="M425" s="236"/>
      <c r="N425" s="207">
        <v>0</v>
      </c>
      <c r="O425" s="207">
        <f>O426+O427+O428</f>
        <v>0</v>
      </c>
      <c r="P425" s="207">
        <f>P426+P427+P428</f>
        <v>0</v>
      </c>
      <c r="Q425" s="236"/>
      <c r="R425" s="23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7"/>
      <c r="AS425" s="107"/>
      <c r="AT425" s="107"/>
      <c r="AU425" s="107"/>
      <c r="AV425" s="107"/>
      <c r="AW425" s="107"/>
      <c r="AX425" s="107"/>
      <c r="AY425" s="107"/>
      <c r="AZ425" s="107"/>
      <c r="BA425" s="107"/>
      <c r="BB425" s="107"/>
      <c r="BC425" s="107"/>
      <c r="BD425" s="107"/>
      <c r="BE425" s="107"/>
      <c r="BF425" s="107"/>
      <c r="BG425" s="107"/>
      <c r="BH425" s="107"/>
      <c r="BI425" s="107"/>
      <c r="BJ425" s="107"/>
      <c r="BK425" s="107"/>
      <c r="BL425" s="107"/>
      <c r="BM425" s="107"/>
      <c r="BN425" s="107"/>
      <c r="BO425" s="107"/>
      <c r="BP425" s="107"/>
      <c r="BQ425" s="107"/>
      <c r="BR425" s="107"/>
      <c r="BS425" s="107"/>
      <c r="BT425" s="107"/>
      <c r="BU425" s="107"/>
      <c r="BV425" s="107"/>
      <c r="BW425" s="107"/>
      <c r="BX425" s="107"/>
      <c r="BY425" s="107"/>
      <c r="BZ425" s="107"/>
      <c r="CA425" s="107"/>
      <c r="CB425" s="107"/>
      <c r="CC425" s="107"/>
      <c r="CD425" s="107"/>
      <c r="CE425" s="107"/>
      <c r="CF425" s="107"/>
      <c r="CG425" s="107"/>
      <c r="CH425" s="107"/>
      <c r="CI425" s="107"/>
      <c r="CJ425" s="107"/>
      <c r="CK425" s="107"/>
      <c r="CL425" s="107"/>
      <c r="CM425" s="107"/>
      <c r="CN425" s="107"/>
      <c r="CO425" s="107"/>
      <c r="CP425" s="107"/>
      <c r="CQ425" s="107"/>
      <c r="CR425" s="107"/>
      <c r="CS425" s="107"/>
      <c r="CT425" s="107"/>
      <c r="CU425" s="107"/>
      <c r="CV425" s="107"/>
      <c r="CW425" s="107"/>
      <c r="CX425" s="107"/>
      <c r="CY425" s="107"/>
      <c r="CZ425" s="107"/>
      <c r="DA425" s="107"/>
      <c r="DB425" s="107"/>
      <c r="DC425" s="107"/>
      <c r="DD425" s="107"/>
      <c r="DE425" s="107"/>
      <c r="DF425" s="107"/>
      <c r="DG425" s="107"/>
      <c r="DH425" s="107"/>
      <c r="DI425" s="108"/>
      <c r="DJ425" s="108"/>
      <c r="DK425" s="108"/>
      <c r="DL425" s="108"/>
      <c r="DM425" s="108"/>
      <c r="DN425" s="108"/>
      <c r="DO425" s="108"/>
      <c r="DP425" s="108"/>
      <c r="DQ425" s="108"/>
      <c r="DR425" s="108"/>
      <c r="DS425" s="108"/>
      <c r="DT425" s="108"/>
      <c r="DU425" s="108"/>
      <c r="DV425" s="108"/>
      <c r="DW425" s="108"/>
      <c r="DX425" s="108"/>
      <c r="DY425" s="108"/>
      <c r="DZ425" s="108"/>
      <c r="EA425" s="108"/>
      <c r="EB425" s="108"/>
      <c r="EC425" s="108"/>
      <c r="ED425" s="108"/>
      <c r="EE425" s="108"/>
      <c r="EF425" s="108"/>
      <c r="EG425" s="108"/>
      <c r="EH425" s="108"/>
      <c r="EI425" s="108"/>
      <c r="EJ425" s="108"/>
      <c r="EK425" s="108"/>
      <c r="EL425" s="108"/>
      <c r="EM425" s="108"/>
      <c r="EN425" s="108"/>
      <c r="EO425" s="108"/>
      <c r="EP425" s="108"/>
      <c r="EQ425" s="108"/>
      <c r="ER425" s="108"/>
      <c r="ES425" s="108"/>
      <c r="ET425" s="108"/>
      <c r="EU425" s="108"/>
      <c r="EV425" s="108"/>
      <c r="EW425" s="108"/>
      <c r="EX425" s="108"/>
      <c r="EY425" s="108"/>
      <c r="EZ425" s="108"/>
      <c r="FA425" s="108"/>
      <c r="FB425" s="108"/>
      <c r="FC425" s="108"/>
      <c r="FD425" s="108"/>
    </row>
    <row r="426" spans="1:160" s="104" customFormat="1" ht="15">
      <c r="A426" s="158"/>
      <c r="B426" s="158"/>
      <c r="C426" s="158"/>
      <c r="D426" s="140"/>
      <c r="E426" s="140"/>
      <c r="F426" s="140" t="s">
        <v>58</v>
      </c>
      <c r="G426" s="181" t="s">
        <v>291</v>
      </c>
      <c r="H426" s="208"/>
      <c r="I426" s="208">
        <v>0</v>
      </c>
      <c r="J426" s="246"/>
      <c r="K426" s="246">
        <f>I426+J426</f>
        <v>0</v>
      </c>
      <c r="L426" s="237"/>
      <c r="M426" s="237"/>
      <c r="N426" s="208">
        <v>0</v>
      </c>
      <c r="O426" s="208"/>
      <c r="P426" s="208">
        <f>N426+O426</f>
        <v>0</v>
      </c>
      <c r="Q426" s="237"/>
      <c r="R426" s="237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103"/>
      <c r="DJ426" s="103"/>
      <c r="DK426" s="103"/>
      <c r="DL426" s="103"/>
      <c r="DM426" s="103"/>
      <c r="DN426" s="103"/>
      <c r="DO426" s="103"/>
      <c r="DP426" s="103"/>
      <c r="DQ426" s="103"/>
      <c r="DR426" s="103"/>
      <c r="DS426" s="103"/>
      <c r="DT426" s="103"/>
      <c r="DU426" s="103"/>
      <c r="DV426" s="103"/>
      <c r="DW426" s="103"/>
      <c r="DX426" s="103"/>
      <c r="DY426" s="103"/>
      <c r="DZ426" s="103"/>
      <c r="EA426" s="103"/>
      <c r="EB426" s="103"/>
      <c r="EC426" s="103"/>
      <c r="ED426" s="103"/>
      <c r="EE426" s="103"/>
      <c r="EF426" s="103"/>
      <c r="EG426" s="103"/>
      <c r="EH426" s="103"/>
      <c r="EI426" s="103"/>
      <c r="EJ426" s="103"/>
      <c r="EK426" s="103"/>
      <c r="EL426" s="103"/>
      <c r="EM426" s="103"/>
      <c r="EN426" s="103"/>
      <c r="EO426" s="103"/>
      <c r="EP426" s="103"/>
      <c r="EQ426" s="103"/>
      <c r="ER426" s="103"/>
      <c r="ES426" s="103"/>
      <c r="ET426" s="103"/>
      <c r="EU426" s="103"/>
      <c r="EV426" s="103"/>
      <c r="EW426" s="103"/>
      <c r="EX426" s="103"/>
      <c r="EY426" s="103"/>
      <c r="EZ426" s="103"/>
      <c r="FA426" s="103"/>
      <c r="FB426" s="103"/>
      <c r="FC426" s="103"/>
      <c r="FD426" s="103"/>
    </row>
    <row r="427" spans="1:160" s="104" customFormat="1" ht="15">
      <c r="A427" s="158"/>
      <c r="B427" s="158"/>
      <c r="C427" s="158"/>
      <c r="D427" s="140"/>
      <c r="E427" s="140"/>
      <c r="F427" s="140" t="s">
        <v>60</v>
      </c>
      <c r="G427" s="181" t="s">
        <v>292</v>
      </c>
      <c r="H427" s="208"/>
      <c r="I427" s="208">
        <v>0</v>
      </c>
      <c r="J427" s="246"/>
      <c r="K427" s="246">
        <f>I427+J427</f>
        <v>0</v>
      </c>
      <c r="L427" s="236"/>
      <c r="M427" s="236"/>
      <c r="N427" s="208">
        <v>0</v>
      </c>
      <c r="O427" s="208"/>
      <c r="P427" s="208">
        <f>N427+O427</f>
        <v>0</v>
      </c>
      <c r="Q427" s="236"/>
      <c r="R427" s="236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103"/>
      <c r="DJ427" s="103"/>
      <c r="DK427" s="103"/>
      <c r="DL427" s="103"/>
      <c r="DM427" s="103"/>
      <c r="DN427" s="103"/>
      <c r="DO427" s="103"/>
      <c r="DP427" s="103"/>
      <c r="DQ427" s="103"/>
      <c r="DR427" s="103"/>
      <c r="DS427" s="103"/>
      <c r="DT427" s="103"/>
      <c r="DU427" s="103"/>
      <c r="DV427" s="103"/>
      <c r="DW427" s="103"/>
      <c r="DX427" s="103"/>
      <c r="DY427" s="103"/>
      <c r="DZ427" s="103"/>
      <c r="EA427" s="103"/>
      <c r="EB427" s="103"/>
      <c r="EC427" s="103"/>
      <c r="ED427" s="103"/>
      <c r="EE427" s="103"/>
      <c r="EF427" s="103"/>
      <c r="EG427" s="103"/>
      <c r="EH427" s="103"/>
      <c r="EI427" s="103"/>
      <c r="EJ427" s="103"/>
      <c r="EK427" s="103"/>
      <c r="EL427" s="103"/>
      <c r="EM427" s="103"/>
      <c r="EN427" s="103"/>
      <c r="EO427" s="103"/>
      <c r="EP427" s="103"/>
      <c r="EQ427" s="103"/>
      <c r="ER427" s="103"/>
      <c r="ES427" s="103"/>
      <c r="ET427" s="103"/>
      <c r="EU427" s="103"/>
      <c r="EV427" s="103"/>
      <c r="EW427" s="103"/>
      <c r="EX427" s="103"/>
      <c r="EY427" s="103"/>
      <c r="EZ427" s="103"/>
      <c r="FA427" s="103"/>
      <c r="FB427" s="103"/>
      <c r="FC427" s="103"/>
      <c r="FD427" s="103"/>
    </row>
    <row r="428" spans="1:160" s="104" customFormat="1" ht="15">
      <c r="A428" s="158"/>
      <c r="B428" s="158"/>
      <c r="C428" s="158"/>
      <c r="D428" s="140"/>
      <c r="E428" s="140"/>
      <c r="F428" s="140" t="s">
        <v>215</v>
      </c>
      <c r="G428" s="181" t="s">
        <v>293</v>
      </c>
      <c r="H428" s="208">
        <v>0</v>
      </c>
      <c r="I428" s="208">
        <v>0</v>
      </c>
      <c r="J428" s="246">
        <v>0</v>
      </c>
      <c r="K428" s="246">
        <f>I428+J428</f>
        <v>0</v>
      </c>
      <c r="L428" s="236"/>
      <c r="M428" s="236"/>
      <c r="N428" s="208">
        <v>0</v>
      </c>
      <c r="O428" s="208">
        <v>0</v>
      </c>
      <c r="P428" s="208">
        <f>N428+O428</f>
        <v>0</v>
      </c>
      <c r="Q428" s="236"/>
      <c r="R428" s="236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103"/>
      <c r="DJ428" s="103"/>
      <c r="DK428" s="103"/>
      <c r="DL428" s="103"/>
      <c r="DM428" s="103"/>
      <c r="DN428" s="103"/>
      <c r="DO428" s="103"/>
      <c r="DP428" s="103"/>
      <c r="DQ428" s="103"/>
      <c r="DR428" s="103"/>
      <c r="DS428" s="103"/>
      <c r="DT428" s="103"/>
      <c r="DU428" s="103"/>
      <c r="DV428" s="103"/>
      <c r="DW428" s="103"/>
      <c r="DX428" s="103"/>
      <c r="DY428" s="103"/>
      <c r="DZ428" s="103"/>
      <c r="EA428" s="103"/>
      <c r="EB428" s="103"/>
      <c r="EC428" s="103"/>
      <c r="ED428" s="103"/>
      <c r="EE428" s="103"/>
      <c r="EF428" s="103"/>
      <c r="EG428" s="103"/>
      <c r="EH428" s="103"/>
      <c r="EI428" s="103"/>
      <c r="EJ428" s="103"/>
      <c r="EK428" s="103"/>
      <c r="EL428" s="103"/>
      <c r="EM428" s="103"/>
      <c r="EN428" s="103"/>
      <c r="EO428" s="103"/>
      <c r="EP428" s="103"/>
      <c r="EQ428" s="103"/>
      <c r="ER428" s="103"/>
      <c r="ES428" s="103"/>
      <c r="ET428" s="103"/>
      <c r="EU428" s="103"/>
      <c r="EV428" s="103"/>
      <c r="EW428" s="103"/>
      <c r="EX428" s="103"/>
      <c r="EY428" s="103"/>
      <c r="EZ428" s="103"/>
      <c r="FA428" s="103"/>
      <c r="FB428" s="103"/>
      <c r="FC428" s="103"/>
      <c r="FD428" s="103"/>
    </row>
    <row r="429" spans="1:160" s="105" customFormat="1" ht="38.25">
      <c r="A429" s="98"/>
      <c r="B429" s="98"/>
      <c r="C429" s="98"/>
      <c r="D429" s="99"/>
      <c r="E429" s="99" t="s">
        <v>294</v>
      </c>
      <c r="F429" s="99"/>
      <c r="G429" s="180" t="s">
        <v>295</v>
      </c>
      <c r="H429" s="207">
        <f>H430+H431+H432</f>
        <v>0</v>
      </c>
      <c r="I429" s="207">
        <v>0</v>
      </c>
      <c r="J429" s="207">
        <f>J430+J431+J432</f>
        <v>0</v>
      </c>
      <c r="K429" s="207">
        <f>K430+K431+K432</f>
        <v>0</v>
      </c>
      <c r="L429" s="236"/>
      <c r="M429" s="236"/>
      <c r="N429" s="207">
        <v>0</v>
      </c>
      <c r="O429" s="207">
        <f>O430+O431+O432</f>
        <v>0</v>
      </c>
      <c r="P429" s="207">
        <f>P430+P431+P432</f>
        <v>0</v>
      </c>
      <c r="Q429" s="236"/>
      <c r="R429" s="23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7"/>
      <c r="AS429" s="107"/>
      <c r="AT429" s="107"/>
      <c r="AU429" s="107"/>
      <c r="AV429" s="107"/>
      <c r="AW429" s="107"/>
      <c r="AX429" s="107"/>
      <c r="AY429" s="107"/>
      <c r="AZ429" s="107"/>
      <c r="BA429" s="107"/>
      <c r="BB429" s="107"/>
      <c r="BC429" s="107"/>
      <c r="BD429" s="107"/>
      <c r="BE429" s="107"/>
      <c r="BF429" s="107"/>
      <c r="BG429" s="107"/>
      <c r="BH429" s="107"/>
      <c r="BI429" s="107"/>
      <c r="BJ429" s="107"/>
      <c r="BK429" s="107"/>
      <c r="BL429" s="107"/>
      <c r="BM429" s="107"/>
      <c r="BN429" s="107"/>
      <c r="BO429" s="107"/>
      <c r="BP429" s="107"/>
      <c r="BQ429" s="107"/>
      <c r="BR429" s="107"/>
      <c r="BS429" s="107"/>
      <c r="BT429" s="107"/>
      <c r="BU429" s="107"/>
      <c r="BV429" s="107"/>
      <c r="BW429" s="107"/>
      <c r="BX429" s="107"/>
      <c r="BY429" s="107"/>
      <c r="BZ429" s="107"/>
      <c r="CA429" s="107"/>
      <c r="CB429" s="107"/>
      <c r="CC429" s="107"/>
      <c r="CD429" s="107"/>
      <c r="CE429" s="107"/>
      <c r="CF429" s="107"/>
      <c r="CG429" s="107"/>
      <c r="CH429" s="107"/>
      <c r="CI429" s="107"/>
      <c r="CJ429" s="107"/>
      <c r="CK429" s="107"/>
      <c r="CL429" s="107"/>
      <c r="CM429" s="107"/>
      <c r="CN429" s="107"/>
      <c r="CO429" s="107"/>
      <c r="CP429" s="107"/>
      <c r="CQ429" s="107"/>
      <c r="CR429" s="107"/>
      <c r="CS429" s="107"/>
      <c r="CT429" s="107"/>
      <c r="CU429" s="107"/>
      <c r="CV429" s="107"/>
      <c r="CW429" s="107"/>
      <c r="CX429" s="107"/>
      <c r="CY429" s="107"/>
      <c r="CZ429" s="107"/>
      <c r="DA429" s="107"/>
      <c r="DB429" s="107"/>
      <c r="DC429" s="107"/>
      <c r="DD429" s="107"/>
      <c r="DE429" s="107"/>
      <c r="DF429" s="107"/>
      <c r="DG429" s="107"/>
      <c r="DH429" s="107"/>
      <c r="DI429" s="108"/>
      <c r="DJ429" s="108"/>
      <c r="DK429" s="108"/>
      <c r="DL429" s="108"/>
      <c r="DM429" s="108"/>
      <c r="DN429" s="108"/>
      <c r="DO429" s="108"/>
      <c r="DP429" s="108"/>
      <c r="DQ429" s="108"/>
      <c r="DR429" s="108"/>
      <c r="DS429" s="108"/>
      <c r="DT429" s="108"/>
      <c r="DU429" s="108"/>
      <c r="DV429" s="108"/>
      <c r="DW429" s="108"/>
      <c r="DX429" s="108"/>
      <c r="DY429" s="108"/>
      <c r="DZ429" s="108"/>
      <c r="EA429" s="108"/>
      <c r="EB429" s="108"/>
      <c r="EC429" s="108"/>
      <c r="ED429" s="108"/>
      <c r="EE429" s="108"/>
      <c r="EF429" s="108"/>
      <c r="EG429" s="108"/>
      <c r="EH429" s="108"/>
      <c r="EI429" s="108"/>
      <c r="EJ429" s="108"/>
      <c r="EK429" s="108"/>
      <c r="EL429" s="108"/>
      <c r="EM429" s="108"/>
      <c r="EN429" s="108"/>
      <c r="EO429" s="108"/>
      <c r="EP429" s="108"/>
      <c r="EQ429" s="108"/>
      <c r="ER429" s="108"/>
      <c r="ES429" s="108"/>
      <c r="ET429" s="108"/>
      <c r="EU429" s="108"/>
      <c r="EV429" s="108"/>
      <c r="EW429" s="108"/>
      <c r="EX429" s="108"/>
      <c r="EY429" s="108"/>
      <c r="EZ429" s="108"/>
      <c r="FA429" s="108"/>
      <c r="FB429" s="108"/>
      <c r="FC429" s="108"/>
      <c r="FD429" s="108"/>
    </row>
    <row r="430" spans="1:160" s="104" customFormat="1" ht="15">
      <c r="A430" s="158"/>
      <c r="B430" s="158"/>
      <c r="C430" s="158"/>
      <c r="D430" s="140"/>
      <c r="E430" s="140"/>
      <c r="F430" s="140" t="s">
        <v>58</v>
      </c>
      <c r="G430" s="181" t="s">
        <v>291</v>
      </c>
      <c r="H430" s="208">
        <v>0</v>
      </c>
      <c r="I430" s="208">
        <v>0</v>
      </c>
      <c r="J430" s="246">
        <v>0</v>
      </c>
      <c r="K430" s="246">
        <f>I430+J430</f>
        <v>0</v>
      </c>
      <c r="L430" s="237"/>
      <c r="M430" s="237"/>
      <c r="N430" s="208">
        <v>0</v>
      </c>
      <c r="O430" s="208">
        <v>0</v>
      </c>
      <c r="P430" s="208">
        <f>N430+O430</f>
        <v>0</v>
      </c>
      <c r="Q430" s="237"/>
      <c r="R430" s="237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103"/>
      <c r="DJ430" s="103"/>
      <c r="DK430" s="103"/>
      <c r="DL430" s="103"/>
      <c r="DM430" s="103"/>
      <c r="DN430" s="103"/>
      <c r="DO430" s="103"/>
      <c r="DP430" s="103"/>
      <c r="DQ430" s="103"/>
      <c r="DR430" s="103"/>
      <c r="DS430" s="103"/>
      <c r="DT430" s="103"/>
      <c r="DU430" s="103"/>
      <c r="DV430" s="103"/>
      <c r="DW430" s="103"/>
      <c r="DX430" s="103"/>
      <c r="DY430" s="103"/>
      <c r="DZ430" s="103"/>
      <c r="EA430" s="103"/>
      <c r="EB430" s="103"/>
      <c r="EC430" s="103"/>
      <c r="ED430" s="103"/>
      <c r="EE430" s="103"/>
      <c r="EF430" s="103"/>
      <c r="EG430" s="103"/>
      <c r="EH430" s="103"/>
      <c r="EI430" s="103"/>
      <c r="EJ430" s="103"/>
      <c r="EK430" s="103"/>
      <c r="EL430" s="103"/>
      <c r="EM430" s="103"/>
      <c r="EN430" s="103"/>
      <c r="EO430" s="103"/>
      <c r="EP430" s="103"/>
      <c r="EQ430" s="103"/>
      <c r="ER430" s="103"/>
      <c r="ES430" s="103"/>
      <c r="ET430" s="103"/>
      <c r="EU430" s="103"/>
      <c r="EV430" s="103"/>
      <c r="EW430" s="103"/>
      <c r="EX430" s="103"/>
      <c r="EY430" s="103"/>
      <c r="EZ430" s="103"/>
      <c r="FA430" s="103"/>
      <c r="FB430" s="103"/>
      <c r="FC430" s="103"/>
      <c r="FD430" s="103"/>
    </row>
    <row r="431" spans="1:160" s="104" customFormat="1" ht="15">
      <c r="A431" s="158"/>
      <c r="B431" s="158"/>
      <c r="C431" s="158"/>
      <c r="D431" s="140"/>
      <c r="E431" s="140"/>
      <c r="F431" s="140" t="s">
        <v>60</v>
      </c>
      <c r="G431" s="181" t="s">
        <v>292</v>
      </c>
      <c r="H431" s="208">
        <v>0</v>
      </c>
      <c r="I431" s="208">
        <v>0</v>
      </c>
      <c r="J431" s="246">
        <v>0</v>
      </c>
      <c r="K431" s="246">
        <f>I431+J431</f>
        <v>0</v>
      </c>
      <c r="L431" s="236"/>
      <c r="M431" s="236"/>
      <c r="N431" s="208">
        <v>0</v>
      </c>
      <c r="O431" s="208">
        <v>0</v>
      </c>
      <c r="P431" s="208">
        <f>N431+O431</f>
        <v>0</v>
      </c>
      <c r="Q431" s="236"/>
      <c r="R431" s="236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103"/>
      <c r="DJ431" s="103"/>
      <c r="DK431" s="103"/>
      <c r="DL431" s="103"/>
      <c r="DM431" s="103"/>
      <c r="DN431" s="103"/>
      <c r="DO431" s="103"/>
      <c r="DP431" s="103"/>
      <c r="DQ431" s="103"/>
      <c r="DR431" s="103"/>
      <c r="DS431" s="103"/>
      <c r="DT431" s="103"/>
      <c r="DU431" s="103"/>
      <c r="DV431" s="103"/>
      <c r="DW431" s="103"/>
      <c r="DX431" s="103"/>
      <c r="DY431" s="103"/>
      <c r="DZ431" s="103"/>
      <c r="EA431" s="103"/>
      <c r="EB431" s="103"/>
      <c r="EC431" s="103"/>
      <c r="ED431" s="103"/>
      <c r="EE431" s="103"/>
      <c r="EF431" s="103"/>
      <c r="EG431" s="103"/>
      <c r="EH431" s="103"/>
      <c r="EI431" s="103"/>
      <c r="EJ431" s="103"/>
      <c r="EK431" s="103"/>
      <c r="EL431" s="103"/>
      <c r="EM431" s="103"/>
      <c r="EN431" s="103"/>
      <c r="EO431" s="103"/>
      <c r="EP431" s="103"/>
      <c r="EQ431" s="103"/>
      <c r="ER431" s="103"/>
      <c r="ES431" s="103"/>
      <c r="ET431" s="103"/>
      <c r="EU431" s="103"/>
      <c r="EV431" s="103"/>
      <c r="EW431" s="103"/>
      <c r="EX431" s="103"/>
      <c r="EY431" s="103"/>
      <c r="EZ431" s="103"/>
      <c r="FA431" s="103"/>
      <c r="FB431" s="103"/>
      <c r="FC431" s="103"/>
      <c r="FD431" s="103"/>
    </row>
    <row r="432" spans="1:160" s="104" customFormat="1" ht="15">
      <c r="A432" s="158"/>
      <c r="B432" s="158"/>
      <c r="C432" s="158"/>
      <c r="D432" s="140"/>
      <c r="E432" s="140"/>
      <c r="F432" s="140" t="s">
        <v>215</v>
      </c>
      <c r="G432" s="181" t="s">
        <v>293</v>
      </c>
      <c r="H432" s="208">
        <v>0</v>
      </c>
      <c r="I432" s="208">
        <v>0</v>
      </c>
      <c r="J432" s="246">
        <v>0</v>
      </c>
      <c r="K432" s="246">
        <f>I432+J432</f>
        <v>0</v>
      </c>
      <c r="L432" s="236"/>
      <c r="M432" s="236"/>
      <c r="N432" s="208">
        <v>0</v>
      </c>
      <c r="O432" s="208">
        <v>0</v>
      </c>
      <c r="P432" s="208">
        <f>N432+O432</f>
        <v>0</v>
      </c>
      <c r="Q432" s="236"/>
      <c r="R432" s="236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103"/>
      <c r="DJ432" s="103"/>
      <c r="DK432" s="103"/>
      <c r="DL432" s="103"/>
      <c r="DM432" s="103"/>
      <c r="DN432" s="103"/>
      <c r="DO432" s="103"/>
      <c r="DP432" s="103"/>
      <c r="DQ432" s="103"/>
      <c r="DR432" s="103"/>
      <c r="DS432" s="103"/>
      <c r="DT432" s="103"/>
      <c r="DU432" s="103"/>
      <c r="DV432" s="103"/>
      <c r="DW432" s="103"/>
      <c r="DX432" s="103"/>
      <c r="DY432" s="103"/>
      <c r="DZ432" s="103"/>
      <c r="EA432" s="103"/>
      <c r="EB432" s="103"/>
      <c r="EC432" s="103"/>
      <c r="ED432" s="103"/>
      <c r="EE432" s="103"/>
      <c r="EF432" s="103"/>
      <c r="EG432" s="103"/>
      <c r="EH432" s="103"/>
      <c r="EI432" s="103"/>
      <c r="EJ432" s="103"/>
      <c r="EK432" s="103"/>
      <c r="EL432" s="103"/>
      <c r="EM432" s="103"/>
      <c r="EN432" s="103"/>
      <c r="EO432" s="103"/>
      <c r="EP432" s="103"/>
      <c r="EQ432" s="103"/>
      <c r="ER432" s="103"/>
      <c r="ES432" s="103"/>
      <c r="ET432" s="103"/>
      <c r="EU432" s="103"/>
      <c r="EV432" s="103"/>
      <c r="EW432" s="103"/>
      <c r="EX432" s="103"/>
      <c r="EY432" s="103"/>
      <c r="EZ432" s="103"/>
      <c r="FA432" s="103"/>
      <c r="FB432" s="103"/>
      <c r="FC432" s="103"/>
      <c r="FD432" s="103"/>
    </row>
    <row r="433" spans="1:160" ht="15">
      <c r="A433" s="154"/>
      <c r="B433" s="154"/>
      <c r="C433" s="154"/>
      <c r="D433" s="182"/>
      <c r="E433" s="182"/>
      <c r="F433" s="182"/>
      <c r="G433" s="183"/>
      <c r="H433" s="209"/>
      <c r="I433" s="209"/>
      <c r="J433" s="247"/>
      <c r="K433" s="247"/>
      <c r="L433" s="236"/>
      <c r="M433" s="236"/>
      <c r="N433" s="209"/>
      <c r="O433" s="209"/>
      <c r="P433" s="209"/>
      <c r="Q433" s="236"/>
      <c r="R433" s="23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</row>
    <row r="434" spans="1:160" ht="15">
      <c r="A434" s="154"/>
      <c r="B434" s="154"/>
      <c r="C434" s="154"/>
      <c r="D434" s="154"/>
      <c r="E434" s="154"/>
      <c r="F434" s="184" t="s">
        <v>296</v>
      </c>
      <c r="G434" s="184" t="s">
        <v>297</v>
      </c>
      <c r="H434" s="210">
        <v>0</v>
      </c>
      <c r="I434" s="210">
        <v>82215</v>
      </c>
      <c r="J434" s="210">
        <v>12719</v>
      </c>
      <c r="K434" s="247">
        <f>I434+J434</f>
        <v>94934</v>
      </c>
      <c r="L434" s="158"/>
      <c r="M434" s="158"/>
      <c r="N434" s="210">
        <v>9195</v>
      </c>
      <c r="O434" s="210">
        <v>9258</v>
      </c>
      <c r="P434" s="209">
        <f>N434+O434</f>
        <v>18453</v>
      </c>
      <c r="Q434" s="158"/>
      <c r="R434" s="158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</row>
    <row r="435" spans="1:160" ht="15">
      <c r="A435" s="154"/>
      <c r="B435" s="154"/>
      <c r="C435" s="154"/>
      <c r="D435" s="154"/>
      <c r="E435" s="154"/>
      <c r="F435" s="154"/>
      <c r="G435" s="184" t="s">
        <v>298</v>
      </c>
      <c r="H435" s="210">
        <v>0</v>
      </c>
      <c r="I435" s="210">
        <v>130258</v>
      </c>
      <c r="J435" s="210">
        <v>19458</v>
      </c>
      <c r="K435" s="247">
        <f>I435+J435</f>
        <v>149716</v>
      </c>
      <c r="L435" s="158"/>
      <c r="M435" s="158"/>
      <c r="N435" s="210">
        <v>17205</v>
      </c>
      <c r="O435" s="210">
        <f>15427+1303</f>
        <v>16730</v>
      </c>
      <c r="P435" s="209">
        <f>N435+O435</f>
        <v>33935</v>
      </c>
      <c r="Q435" s="158"/>
      <c r="R435" s="158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</row>
    <row r="436" spans="1:160" ht="15">
      <c r="A436" s="154"/>
      <c r="B436" s="154"/>
      <c r="C436" s="154"/>
      <c r="D436" s="154"/>
      <c r="E436" s="154"/>
      <c r="F436" s="154"/>
      <c r="G436" s="184" t="s">
        <v>299</v>
      </c>
      <c r="H436" s="210">
        <v>0</v>
      </c>
      <c r="I436" s="210">
        <v>0</v>
      </c>
      <c r="J436" s="210">
        <v>158</v>
      </c>
      <c r="K436" s="247">
        <f>I436+J436</f>
        <v>158</v>
      </c>
      <c r="L436" s="158"/>
      <c r="M436" s="158"/>
      <c r="N436" s="210">
        <v>0</v>
      </c>
      <c r="O436" s="210"/>
      <c r="P436" s="209">
        <f>N436+O436</f>
        <v>0</v>
      </c>
      <c r="Q436" s="158"/>
      <c r="R436" s="158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</row>
    <row r="437" spans="1:160" ht="15.75" customHeight="1">
      <c r="A437" s="154"/>
      <c r="B437" s="154"/>
      <c r="C437" s="154"/>
      <c r="D437" s="154"/>
      <c r="E437" s="154"/>
      <c r="F437" s="154"/>
      <c r="G437" s="184" t="s">
        <v>324</v>
      </c>
      <c r="H437" s="210">
        <v>0</v>
      </c>
      <c r="I437" s="210">
        <v>10406</v>
      </c>
      <c r="J437" s="210">
        <v>1334</v>
      </c>
      <c r="K437" s="247">
        <f>I437+J437</f>
        <v>11740</v>
      </c>
      <c r="L437" s="158"/>
      <c r="M437" s="158"/>
      <c r="N437" s="210">
        <v>424</v>
      </c>
      <c r="O437" s="210">
        <v>428</v>
      </c>
      <c r="P437" s="209">
        <f>N437+O437</f>
        <v>852</v>
      </c>
      <c r="Q437" s="158"/>
      <c r="R437" s="158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</row>
    <row r="438" spans="1:160" ht="15" hidden="1">
      <c r="A438" s="154"/>
      <c r="B438" s="154"/>
      <c r="C438" s="154"/>
      <c r="D438" s="154"/>
      <c r="E438" s="154"/>
      <c r="F438" s="154"/>
      <c r="G438" s="142" t="s">
        <v>300</v>
      </c>
      <c r="H438" s="211">
        <v>18631</v>
      </c>
      <c r="I438" s="211">
        <v>71172</v>
      </c>
      <c r="J438" s="211">
        <v>18631</v>
      </c>
      <c r="K438" s="211">
        <f>I438+J438</f>
        <v>89803</v>
      </c>
      <c r="L438" s="158"/>
      <c r="M438" s="158"/>
      <c r="N438" s="211">
        <v>71172</v>
      </c>
      <c r="O438" s="211">
        <v>18631</v>
      </c>
      <c r="P438" s="211">
        <f>N438+O438</f>
        <v>89803</v>
      </c>
      <c r="Q438" s="158"/>
      <c r="R438" s="158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</row>
    <row r="439" spans="1:160" ht="15">
      <c r="A439" s="154"/>
      <c r="B439" s="154"/>
      <c r="C439" s="154"/>
      <c r="D439" s="154"/>
      <c r="E439" s="154"/>
      <c r="F439" s="154"/>
      <c r="G439" s="142" t="s">
        <v>300</v>
      </c>
      <c r="H439" s="211">
        <f>SUM(H434:H437)</f>
        <v>0</v>
      </c>
      <c r="I439" s="211">
        <f>I434+I435+I437</f>
        <v>222879</v>
      </c>
      <c r="J439" s="211">
        <f>SUM(J434:J437)</f>
        <v>33669</v>
      </c>
      <c r="K439" s="211">
        <f>K434+K435+K436+K437</f>
        <v>256548</v>
      </c>
      <c r="L439" s="158"/>
      <c r="M439" s="158"/>
      <c r="N439" s="211">
        <f>N434+N435+N437</f>
        <v>26824</v>
      </c>
      <c r="O439" s="211">
        <f>SUM(O434:O437)</f>
        <v>26416</v>
      </c>
      <c r="P439" s="211">
        <f>P434+P435+P436+P437</f>
        <v>53240</v>
      </c>
      <c r="Q439" s="158"/>
      <c r="R439" s="158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</row>
    <row r="440" spans="1:160" s="1" customFormat="1" ht="15.75">
      <c r="A440" s="139"/>
      <c r="B440" s="154"/>
      <c r="C440" s="154"/>
      <c r="D440" s="154"/>
      <c r="E440" s="154"/>
      <c r="F440" s="154"/>
      <c r="G440" s="32"/>
      <c r="H440" s="211"/>
      <c r="I440" s="211"/>
      <c r="J440" s="211"/>
      <c r="K440" s="211"/>
      <c r="L440" s="158"/>
      <c r="M440" s="158"/>
      <c r="N440" s="211"/>
      <c r="O440" s="211"/>
      <c r="P440" s="211"/>
      <c r="Q440" s="158"/>
      <c r="R440" s="158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  <c r="DK440" s="33"/>
      <c r="DL440" s="33"/>
      <c r="DM440" s="33"/>
      <c r="DN440" s="33"/>
      <c r="DO440" s="33"/>
      <c r="DP440" s="33"/>
      <c r="DQ440" s="33"/>
      <c r="DR440" s="33"/>
      <c r="DS440" s="33"/>
      <c r="DT440" s="33"/>
      <c r="DU440" s="33"/>
      <c r="DV440" s="33"/>
      <c r="DW440" s="33"/>
      <c r="DX440" s="33"/>
      <c r="DY440" s="33"/>
      <c r="DZ440" s="33"/>
      <c r="EA440" s="33"/>
      <c r="EB440" s="33"/>
      <c r="EC440" s="33"/>
      <c r="ED440" s="33"/>
      <c r="EE440" s="33"/>
      <c r="EF440" s="33"/>
      <c r="EG440" s="33"/>
      <c r="EH440" s="33"/>
      <c r="EI440" s="33"/>
      <c r="EJ440" s="33"/>
      <c r="EK440" s="33"/>
      <c r="EL440" s="33"/>
      <c r="EM440" s="33"/>
      <c r="EN440" s="33"/>
      <c r="EO440" s="33"/>
      <c r="EP440" s="33"/>
      <c r="EQ440" s="33"/>
      <c r="ER440" s="33"/>
      <c r="ES440" s="33"/>
      <c r="ET440" s="33"/>
      <c r="EU440" s="33"/>
      <c r="EV440" s="33"/>
      <c r="EW440" s="33"/>
      <c r="EX440" s="33"/>
      <c r="EY440" s="33"/>
      <c r="EZ440" s="33"/>
      <c r="FA440" s="33"/>
      <c r="FB440" s="33"/>
      <c r="FC440" s="33"/>
      <c r="FD440" s="33"/>
    </row>
    <row r="441" spans="1:155" ht="24" customHeight="1">
      <c r="A441" s="154"/>
      <c r="B441" s="242" t="s">
        <v>340</v>
      </c>
      <c r="C441" s="242"/>
      <c r="D441" s="241"/>
      <c r="E441" s="241"/>
      <c r="F441" s="242"/>
      <c r="G441" s="242" t="s">
        <v>341</v>
      </c>
      <c r="H441" s="240"/>
      <c r="I441" s="240"/>
      <c r="J441" s="240"/>
      <c r="K441" s="240"/>
      <c r="L441" s="240"/>
      <c r="M441" s="139"/>
      <c r="N441" s="240"/>
      <c r="O441" s="240"/>
      <c r="P441" s="240"/>
      <c r="Q441" s="240"/>
      <c r="R441" s="139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</row>
    <row r="442" spans="1:155" ht="20.25" customHeight="1">
      <c r="A442" s="154"/>
      <c r="B442" s="154"/>
      <c r="C442" s="154"/>
      <c r="D442" s="154"/>
      <c r="E442" s="154"/>
      <c r="F442" s="154"/>
      <c r="G442" s="32"/>
      <c r="H442" s="139"/>
      <c r="I442" s="250"/>
      <c r="J442" s="250"/>
      <c r="K442" s="139"/>
      <c r="L442" s="154"/>
      <c r="M442" s="154"/>
      <c r="N442" s="250"/>
      <c r="O442" s="250"/>
      <c r="P442" s="139"/>
      <c r="Q442" s="154"/>
      <c r="R442" s="154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</row>
    <row r="443" spans="2:24" s="241" customFormat="1" ht="12.75">
      <c r="B443" s="241" t="s">
        <v>338</v>
      </c>
      <c r="G443" s="241" t="s">
        <v>339</v>
      </c>
      <c r="H443" s="242"/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</row>
    <row r="444" spans="2:7" s="241" customFormat="1" ht="15">
      <c r="B444" s="2"/>
      <c r="C444" s="2"/>
      <c r="D444" s="2"/>
      <c r="E444" s="2"/>
      <c r="F444" s="2"/>
      <c r="G444" s="7"/>
    </row>
    <row r="445" spans="7:9" s="241" customFormat="1" ht="12.75">
      <c r="G445" s="316" t="s">
        <v>346</v>
      </c>
      <c r="H445" s="6"/>
      <c r="I445" s="6"/>
    </row>
    <row r="446" spans="7:9" ht="15">
      <c r="G446" s="6"/>
      <c r="H446" s="6"/>
      <c r="I446" s="6"/>
    </row>
    <row r="447" spans="7:9" ht="15">
      <c r="G447" s="316" t="s">
        <v>347</v>
      </c>
      <c r="H447" s="6"/>
      <c r="I447" s="6"/>
    </row>
    <row r="448" spans="7:9" ht="15">
      <c r="G448" s="242"/>
      <c r="H448" s="242"/>
      <c r="I448" s="242"/>
    </row>
    <row r="449" spans="7:9" ht="15">
      <c r="G449" s="241"/>
      <c r="H449" s="241"/>
      <c r="I449" s="241"/>
    </row>
  </sheetData>
  <sheetProtection/>
  <mergeCells count="17">
    <mergeCell ref="A2:G2"/>
    <mergeCell ref="A3:G3"/>
    <mergeCell ref="A4:K4"/>
    <mergeCell ref="A5:K5"/>
    <mergeCell ref="A7:A8"/>
    <mergeCell ref="C7:C8"/>
    <mergeCell ref="E7:E8"/>
    <mergeCell ref="F7:F8"/>
    <mergeCell ref="G7:G8"/>
    <mergeCell ref="N442:O442"/>
    <mergeCell ref="I442:J442"/>
    <mergeCell ref="A47:F47"/>
    <mergeCell ref="A78:F78"/>
    <mergeCell ref="A146:F146"/>
    <mergeCell ref="A227:F227"/>
    <mergeCell ref="A360:F360"/>
    <mergeCell ref="A416:F416"/>
  </mergeCells>
  <printOptions/>
  <pageMargins left="0.2" right="0" top="0.5" bottom="0.2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442"/>
  <sheetViews>
    <sheetView zoomScalePageLayoutView="0" workbookViewId="0" topLeftCell="A1">
      <selection activeCell="H381" sqref="H381"/>
    </sheetView>
  </sheetViews>
  <sheetFormatPr defaultColWidth="9.6640625" defaultRowHeight="15"/>
  <cols>
    <col min="1" max="1" width="4.77734375" style="2" customWidth="1"/>
    <col min="2" max="2" width="3.77734375" style="2" customWidth="1"/>
    <col min="3" max="6" width="4.4453125" style="2" customWidth="1"/>
    <col min="7" max="7" width="42.3359375" style="7" customWidth="1"/>
    <col min="8" max="8" width="10.88671875" style="7" customWidth="1"/>
    <col min="9" max="9" width="10.99609375" style="7" customWidth="1"/>
    <col min="10" max="10" width="10.21484375" style="7" customWidth="1"/>
    <col min="11" max="16384" width="9.6640625" style="7" customWidth="1"/>
  </cols>
  <sheetData>
    <row r="1" spans="1:162" ht="15.75">
      <c r="A1" s="1" t="s">
        <v>304</v>
      </c>
      <c r="C1" s="3"/>
      <c r="D1" s="3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</row>
    <row r="2" spans="1:162" ht="15.75">
      <c r="A2" s="278" t="s">
        <v>309</v>
      </c>
      <c r="B2" s="279"/>
      <c r="C2" s="279"/>
      <c r="D2" s="279"/>
      <c r="E2" s="279"/>
      <c r="F2" s="279"/>
      <c r="G2" s="279"/>
      <c r="H2" s="4"/>
      <c r="I2" s="4"/>
      <c r="J2" s="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</row>
    <row r="3" spans="1:162" ht="15.75">
      <c r="A3" s="278" t="s">
        <v>310</v>
      </c>
      <c r="B3" s="280"/>
      <c r="C3" s="280"/>
      <c r="D3" s="280"/>
      <c r="E3" s="280"/>
      <c r="F3" s="280"/>
      <c r="G3" s="280"/>
      <c r="H3" s="4"/>
      <c r="I3" s="4"/>
      <c r="J3" s="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</row>
    <row r="4" spans="1:162" ht="18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</row>
    <row r="5" spans="1:162" ht="18">
      <c r="A5" s="281" t="s">
        <v>326</v>
      </c>
      <c r="B5" s="281"/>
      <c r="C5" s="281"/>
      <c r="D5" s="281"/>
      <c r="E5" s="281"/>
      <c r="F5" s="281"/>
      <c r="G5" s="281"/>
      <c r="H5" s="281"/>
      <c r="I5" s="281"/>
      <c r="J5" s="28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</row>
    <row r="6" spans="7:162" ht="15.75" customHeight="1" thickBot="1">
      <c r="G6" s="8"/>
      <c r="J6" s="7" t="s">
        <v>1</v>
      </c>
      <c r="K6" s="6"/>
      <c r="L6" s="6" t="s">
        <v>315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</row>
    <row r="7" spans="1:162" ht="15.75">
      <c r="A7" s="282" t="s">
        <v>2</v>
      </c>
      <c r="B7" s="9" t="s">
        <v>3</v>
      </c>
      <c r="C7" s="284" t="s">
        <v>4</v>
      </c>
      <c r="D7" s="9" t="s">
        <v>5</v>
      </c>
      <c r="E7" s="286" t="s">
        <v>6</v>
      </c>
      <c r="F7" s="288" t="s">
        <v>7</v>
      </c>
      <c r="G7" s="290" t="s">
        <v>8</v>
      </c>
      <c r="H7" s="10" t="s">
        <v>10</v>
      </c>
      <c r="I7" s="11" t="s">
        <v>9</v>
      </c>
      <c r="J7" s="116" t="s">
        <v>10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</row>
    <row r="8" spans="1:162" ht="16.5" thickBot="1">
      <c r="A8" s="283"/>
      <c r="B8" s="13" t="s">
        <v>11</v>
      </c>
      <c r="C8" s="285"/>
      <c r="D8" s="13" t="s">
        <v>12</v>
      </c>
      <c r="E8" s="287"/>
      <c r="F8" s="289"/>
      <c r="G8" s="291"/>
      <c r="H8" s="14" t="s">
        <v>301</v>
      </c>
      <c r="I8" s="15" t="s">
        <v>302</v>
      </c>
      <c r="J8" s="117" t="s">
        <v>303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</row>
    <row r="9" spans="1:162" ht="15.75" hidden="1" thickBot="1">
      <c r="A9" s="16"/>
      <c r="B9" s="16"/>
      <c r="C9" s="16"/>
      <c r="D9" s="16"/>
      <c r="E9" s="16"/>
      <c r="F9" s="16"/>
      <c r="G9" s="17"/>
      <c r="H9" s="118"/>
      <c r="I9" s="18"/>
      <c r="J9" s="11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</row>
    <row r="10" spans="1:162" ht="18">
      <c r="A10" s="19" t="s">
        <v>13</v>
      </c>
      <c r="B10" s="20" t="s">
        <v>14</v>
      </c>
      <c r="C10" s="20"/>
      <c r="D10" s="20"/>
      <c r="E10" s="20"/>
      <c r="F10" s="21"/>
      <c r="G10" s="22" t="s">
        <v>15</v>
      </c>
      <c r="H10" s="23">
        <v>1356119</v>
      </c>
      <c r="I10" s="23">
        <f>+I11+I34+I41</f>
        <v>933040.45</v>
      </c>
      <c r="J10" s="120">
        <f>+J11+J34+J41</f>
        <v>2289159.45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</row>
    <row r="11" spans="1:162" ht="15.75">
      <c r="A11" s="25" t="s">
        <v>16</v>
      </c>
      <c r="B11" s="26"/>
      <c r="C11" s="26"/>
      <c r="D11" s="26"/>
      <c r="E11" s="26"/>
      <c r="F11" s="27"/>
      <c r="G11" s="28" t="s">
        <v>17</v>
      </c>
      <c r="H11" s="29">
        <v>1348624</v>
      </c>
      <c r="I11" s="29">
        <f>+I12+I24</f>
        <v>925460.45</v>
      </c>
      <c r="J11" s="121">
        <f>+J12+J24</f>
        <v>2274084.45</v>
      </c>
      <c r="K11" s="24"/>
      <c r="L11" s="24" t="s">
        <v>318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</row>
    <row r="12" spans="1:162" ht="15.75">
      <c r="A12" s="25" t="s">
        <v>18</v>
      </c>
      <c r="B12" s="26"/>
      <c r="C12" s="26"/>
      <c r="D12" s="26"/>
      <c r="E12" s="26"/>
      <c r="F12" s="27"/>
      <c r="G12" s="28" t="s">
        <v>19</v>
      </c>
      <c r="H12" s="29">
        <v>1234431</v>
      </c>
      <c r="I12" s="29">
        <f>+I13+I17</f>
        <v>781481</v>
      </c>
      <c r="J12" s="121">
        <f>+J13+J17</f>
        <v>2015912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</row>
    <row r="13" spans="1:162" ht="15.75">
      <c r="A13" s="25" t="s">
        <v>20</v>
      </c>
      <c r="B13" s="26"/>
      <c r="C13" s="26"/>
      <c r="D13" s="26"/>
      <c r="E13" s="26"/>
      <c r="F13" s="27"/>
      <c r="G13" s="28" t="s">
        <v>21</v>
      </c>
      <c r="H13" s="29">
        <v>696042</v>
      </c>
      <c r="I13" s="29">
        <f>+I14+I16</f>
        <v>409858</v>
      </c>
      <c r="J13" s="121">
        <f>+J14+J16</f>
        <v>1105900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</row>
    <row r="14" spans="1:162" s="1" customFormat="1" ht="15.75">
      <c r="A14" s="25"/>
      <c r="B14" s="26" t="s">
        <v>22</v>
      </c>
      <c r="C14" s="26"/>
      <c r="D14" s="26"/>
      <c r="E14" s="26"/>
      <c r="F14" s="27"/>
      <c r="G14" s="30" t="s">
        <v>23</v>
      </c>
      <c r="H14" s="29">
        <v>538221</v>
      </c>
      <c r="I14" s="29">
        <f>+I15</f>
        <v>343737</v>
      </c>
      <c r="J14" s="121">
        <f>+J15</f>
        <v>881958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</row>
    <row r="15" spans="1:162" ht="15">
      <c r="A15" s="34"/>
      <c r="B15" s="35"/>
      <c r="C15" s="35" t="s">
        <v>24</v>
      </c>
      <c r="D15" s="35"/>
      <c r="E15" s="35"/>
      <c r="F15" s="36"/>
      <c r="G15" s="37" t="s">
        <v>25</v>
      </c>
      <c r="H15" s="38">
        <v>538221</v>
      </c>
      <c r="I15" s="153">
        <v>343737</v>
      </c>
      <c r="J15" s="122">
        <f>H15+I15</f>
        <v>881958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</row>
    <row r="16" spans="1:162" ht="30">
      <c r="A16" s="34"/>
      <c r="B16" s="35" t="s">
        <v>26</v>
      </c>
      <c r="C16" s="35"/>
      <c r="D16" s="35"/>
      <c r="E16" s="35"/>
      <c r="F16" s="36"/>
      <c r="G16" s="37" t="s">
        <v>27</v>
      </c>
      <c r="H16" s="38">
        <v>157821</v>
      </c>
      <c r="I16" s="38">
        <v>66121</v>
      </c>
      <c r="J16" s="122">
        <f>H16+I16</f>
        <v>223942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</row>
    <row r="17" spans="1:162" ht="15.75">
      <c r="A17" s="25" t="s">
        <v>28</v>
      </c>
      <c r="B17" s="26"/>
      <c r="C17" s="26"/>
      <c r="D17" s="26"/>
      <c r="E17" s="26"/>
      <c r="F17" s="27"/>
      <c r="G17" s="41" t="s">
        <v>29</v>
      </c>
      <c r="H17" s="29">
        <v>538389</v>
      </c>
      <c r="I17" s="29">
        <f>+I18+I22+I23</f>
        <v>371623</v>
      </c>
      <c r="J17" s="121">
        <f>J18+J22+J23</f>
        <v>910012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</row>
    <row r="18" spans="1:162" s="1" customFormat="1" ht="15.75">
      <c r="A18" s="25"/>
      <c r="B18" s="26" t="s">
        <v>22</v>
      </c>
      <c r="C18" s="26"/>
      <c r="D18" s="26"/>
      <c r="E18" s="26"/>
      <c r="F18" s="27"/>
      <c r="G18" s="28" t="s">
        <v>30</v>
      </c>
      <c r="H18" s="29">
        <v>538380</v>
      </c>
      <c r="I18" s="29">
        <f>+I19+I21</f>
        <v>371613</v>
      </c>
      <c r="J18" s="121">
        <f>+J19+J21</f>
        <v>909993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</row>
    <row r="19" spans="1:162" ht="15">
      <c r="A19" s="34"/>
      <c r="B19" s="35"/>
      <c r="C19" s="35" t="s">
        <v>24</v>
      </c>
      <c r="D19" s="35"/>
      <c r="E19" s="35"/>
      <c r="F19" s="36"/>
      <c r="G19" s="39" t="s">
        <v>31</v>
      </c>
      <c r="H19" s="40">
        <v>536248</v>
      </c>
      <c r="I19" s="40">
        <v>369070</v>
      </c>
      <c r="J19" s="122">
        <f>H19+I19</f>
        <v>905318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62" ht="15" hidden="1">
      <c r="A20" s="34"/>
      <c r="B20" s="35"/>
      <c r="C20" s="35"/>
      <c r="D20" s="35"/>
      <c r="E20" s="35"/>
      <c r="F20" s="36"/>
      <c r="G20" s="39"/>
      <c r="H20" s="40"/>
      <c r="I20" s="40"/>
      <c r="J20" s="123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</row>
    <row r="21" spans="1:162" ht="15">
      <c r="A21" s="34"/>
      <c r="B21" s="35"/>
      <c r="C21" s="35" t="s">
        <v>22</v>
      </c>
      <c r="D21" s="35"/>
      <c r="E21" s="35"/>
      <c r="F21" s="36"/>
      <c r="G21" s="39" t="s">
        <v>32</v>
      </c>
      <c r="H21" s="40">
        <v>2132</v>
      </c>
      <c r="I21" s="40">
        <v>2543</v>
      </c>
      <c r="J21" s="122">
        <f>H21+I21</f>
        <v>4675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</row>
    <row r="22" spans="1:162" ht="15.75">
      <c r="A22" s="34"/>
      <c r="B22" s="26" t="s">
        <v>114</v>
      </c>
      <c r="C22" s="35"/>
      <c r="D22" s="35"/>
      <c r="E22" s="35"/>
      <c r="F22" s="36"/>
      <c r="G22" s="28" t="s">
        <v>311</v>
      </c>
      <c r="H22" s="40">
        <v>10</v>
      </c>
      <c r="I22" s="40">
        <v>10</v>
      </c>
      <c r="J22" s="122">
        <f>H22+I22</f>
        <v>20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</row>
    <row r="23" spans="1:162" ht="15.75">
      <c r="A23" s="34"/>
      <c r="B23" s="26">
        <v>10</v>
      </c>
      <c r="C23" s="35"/>
      <c r="D23" s="35"/>
      <c r="E23" s="35"/>
      <c r="F23" s="36"/>
      <c r="G23" s="28" t="s">
        <v>313</v>
      </c>
      <c r="H23" s="40">
        <v>-1</v>
      </c>
      <c r="I23" s="40">
        <v>0</v>
      </c>
      <c r="J23" s="122">
        <f>H23+I23</f>
        <v>-1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</row>
    <row r="24" spans="1:162" ht="19.5" customHeight="1">
      <c r="A24" s="25" t="s">
        <v>33</v>
      </c>
      <c r="B24" s="26" t="s">
        <v>14</v>
      </c>
      <c r="C24" s="26"/>
      <c r="D24" s="26"/>
      <c r="E24" s="26"/>
      <c r="F24" s="27"/>
      <c r="G24" s="28" t="s">
        <v>34</v>
      </c>
      <c r="H24" s="29">
        <v>114193</v>
      </c>
      <c r="I24" s="29">
        <f>+I25+I29</f>
        <v>143979.45</v>
      </c>
      <c r="J24" s="121">
        <f>+J25+J29</f>
        <v>258172.45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</row>
    <row r="25" spans="1:162" ht="15.75">
      <c r="A25" s="25" t="s">
        <v>35</v>
      </c>
      <c r="B25" s="26"/>
      <c r="C25" s="26"/>
      <c r="D25" s="26"/>
      <c r="E25" s="26"/>
      <c r="F25" s="27"/>
      <c r="G25" s="28" t="s">
        <v>36</v>
      </c>
      <c r="H25" s="29">
        <v>0</v>
      </c>
      <c r="I25" s="29">
        <f>+I26</f>
        <v>0</v>
      </c>
      <c r="J25" s="121">
        <f>+J26</f>
        <v>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</row>
    <row r="26" spans="1:162" ht="15.75">
      <c r="A26" s="25" t="s">
        <v>37</v>
      </c>
      <c r="B26" s="26"/>
      <c r="C26" s="26"/>
      <c r="D26" s="26"/>
      <c r="E26" s="26"/>
      <c r="F26" s="27"/>
      <c r="G26" s="28" t="s">
        <v>38</v>
      </c>
      <c r="H26" s="29">
        <v>0</v>
      </c>
      <c r="I26" s="29">
        <f>+I27+I28</f>
        <v>0</v>
      </c>
      <c r="J26" s="121">
        <f>+J27+J28</f>
        <v>0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</row>
    <row r="27" spans="1:162" ht="15">
      <c r="A27" s="34"/>
      <c r="B27" s="35" t="s">
        <v>39</v>
      </c>
      <c r="C27" s="35"/>
      <c r="D27" s="35"/>
      <c r="E27" s="35"/>
      <c r="F27" s="36"/>
      <c r="G27" s="37" t="s">
        <v>40</v>
      </c>
      <c r="H27" s="38">
        <v>0</v>
      </c>
      <c r="I27" s="38">
        <v>0</v>
      </c>
      <c r="J27" s="122">
        <v>0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62" ht="18.75" customHeight="1">
      <c r="A28" s="34"/>
      <c r="B28" s="35" t="s">
        <v>14</v>
      </c>
      <c r="C28" s="35"/>
      <c r="D28" s="35"/>
      <c r="E28" s="35"/>
      <c r="F28" s="36"/>
      <c r="G28" s="37" t="s">
        <v>41</v>
      </c>
      <c r="H28" s="38">
        <v>0</v>
      </c>
      <c r="I28" s="38"/>
      <c r="J28" s="122">
        <f>H28+I28</f>
        <v>0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62" ht="15.75">
      <c r="A29" s="25" t="s">
        <v>42</v>
      </c>
      <c r="B29" s="26"/>
      <c r="C29" s="26"/>
      <c r="D29" s="26"/>
      <c r="E29" s="26"/>
      <c r="F29" s="27"/>
      <c r="G29" s="42" t="s">
        <v>43</v>
      </c>
      <c r="H29" s="29">
        <v>114193</v>
      </c>
      <c r="I29" s="29">
        <f>+I30</f>
        <v>143979.45</v>
      </c>
      <c r="J29" s="29">
        <f>+J30</f>
        <v>258172.45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</row>
    <row r="30" spans="1:162" ht="15.75">
      <c r="A30" s="25" t="s">
        <v>44</v>
      </c>
      <c r="B30" s="26"/>
      <c r="C30" s="26"/>
      <c r="D30" s="26"/>
      <c r="E30" s="26"/>
      <c r="F30" s="27"/>
      <c r="G30" s="42" t="s">
        <v>45</v>
      </c>
      <c r="H30" s="29">
        <v>114193</v>
      </c>
      <c r="I30" s="29">
        <f>+I31+I33+I32</f>
        <v>143979.45</v>
      </c>
      <c r="J30" s="29">
        <f>+J31+J33+J32</f>
        <v>258172.45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1:162" ht="15">
      <c r="A31" s="34"/>
      <c r="B31" s="35">
        <v>12</v>
      </c>
      <c r="C31" s="35"/>
      <c r="D31" s="35"/>
      <c r="E31" s="35"/>
      <c r="F31" s="36"/>
      <c r="G31" s="43" t="s">
        <v>46</v>
      </c>
      <c r="H31" s="38">
        <v>0</v>
      </c>
      <c r="I31" s="38"/>
      <c r="J31" s="122">
        <f aca="true" t="shared" si="0" ref="J31:J43">H31+I31</f>
        <v>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</row>
    <row r="32" spans="1:162" ht="30">
      <c r="A32" s="34"/>
      <c r="B32" s="35">
        <v>32</v>
      </c>
      <c r="C32" s="35"/>
      <c r="D32" s="35"/>
      <c r="E32" s="35"/>
      <c r="F32" s="36"/>
      <c r="G32" s="43" t="s">
        <v>325</v>
      </c>
      <c r="H32" s="38">
        <v>90027</v>
      </c>
      <c r="I32" s="38">
        <v>120928.45</v>
      </c>
      <c r="J32" s="122">
        <f>H32+I32</f>
        <v>210955.45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</row>
    <row r="33" spans="1:162" ht="15">
      <c r="A33" s="34"/>
      <c r="B33" s="35" t="s">
        <v>47</v>
      </c>
      <c r="C33" s="35"/>
      <c r="D33" s="35"/>
      <c r="E33" s="35"/>
      <c r="F33" s="36"/>
      <c r="G33" s="43" t="s">
        <v>48</v>
      </c>
      <c r="H33" s="38">
        <v>24166</v>
      </c>
      <c r="I33" s="38">
        <v>23051</v>
      </c>
      <c r="J33" s="122">
        <f t="shared" si="0"/>
        <v>47217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</row>
    <row r="34" spans="1:162" ht="31.5">
      <c r="A34" s="25" t="s">
        <v>49</v>
      </c>
      <c r="B34" s="26"/>
      <c r="C34" s="26"/>
      <c r="D34" s="26"/>
      <c r="E34" s="26"/>
      <c r="F34" s="27"/>
      <c r="G34" s="42" t="s">
        <v>50</v>
      </c>
      <c r="H34" s="29">
        <v>0</v>
      </c>
      <c r="I34" s="29">
        <f>+I35</f>
        <v>0</v>
      </c>
      <c r="J34" s="122">
        <f t="shared" si="0"/>
        <v>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</row>
    <row r="35" spans="1:162" ht="17.25" customHeight="1">
      <c r="A35" s="34"/>
      <c r="B35" s="35" t="s">
        <v>39</v>
      </c>
      <c r="C35" s="35"/>
      <c r="D35" s="35"/>
      <c r="E35" s="35"/>
      <c r="F35" s="36"/>
      <c r="G35" s="43" t="s">
        <v>51</v>
      </c>
      <c r="H35" s="38">
        <v>0</v>
      </c>
      <c r="I35" s="38"/>
      <c r="J35" s="122">
        <f t="shared" si="0"/>
        <v>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</row>
    <row r="36" spans="1:162" ht="15">
      <c r="A36" s="34">
        <v>4104</v>
      </c>
      <c r="B36" s="35"/>
      <c r="C36" s="35"/>
      <c r="D36" s="35"/>
      <c r="E36" s="35"/>
      <c r="F36" s="36"/>
      <c r="G36" s="43" t="s">
        <v>52</v>
      </c>
      <c r="H36" s="38">
        <v>0</v>
      </c>
      <c r="I36" s="38"/>
      <c r="J36" s="122">
        <f t="shared" si="0"/>
        <v>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</row>
    <row r="37" spans="1:162" ht="15">
      <c r="A37" s="34"/>
      <c r="B37" s="35"/>
      <c r="C37" s="35"/>
      <c r="D37" s="35"/>
      <c r="E37" s="35"/>
      <c r="F37" s="36"/>
      <c r="G37" s="43" t="s">
        <v>53</v>
      </c>
      <c r="H37" s="38">
        <v>0</v>
      </c>
      <c r="I37" s="38"/>
      <c r="J37" s="122">
        <f t="shared" si="0"/>
        <v>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</row>
    <row r="38" spans="1:162" ht="15">
      <c r="A38" s="34">
        <v>4204</v>
      </c>
      <c r="B38" s="35"/>
      <c r="C38" s="35"/>
      <c r="D38" s="35"/>
      <c r="E38" s="35"/>
      <c r="F38" s="36"/>
      <c r="G38" s="43" t="s">
        <v>54</v>
      </c>
      <c r="H38" s="38">
        <v>0</v>
      </c>
      <c r="I38" s="38"/>
      <c r="J38" s="122">
        <f t="shared" si="0"/>
        <v>0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</row>
    <row r="39" spans="1:162" ht="15">
      <c r="A39" s="34"/>
      <c r="B39" s="35"/>
      <c r="C39" s="35"/>
      <c r="D39" s="35"/>
      <c r="E39" s="35"/>
      <c r="F39" s="36"/>
      <c r="G39" s="43" t="s">
        <v>55</v>
      </c>
      <c r="H39" s="38">
        <v>0</v>
      </c>
      <c r="I39" s="38"/>
      <c r="J39" s="122">
        <f t="shared" si="0"/>
        <v>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</row>
    <row r="40" spans="1:162" ht="15">
      <c r="A40" s="34"/>
      <c r="B40" s="35">
        <v>25</v>
      </c>
      <c r="C40" s="35"/>
      <c r="D40" s="35"/>
      <c r="E40" s="35"/>
      <c r="F40" s="36"/>
      <c r="G40" s="43" t="s">
        <v>56</v>
      </c>
      <c r="H40" s="38">
        <v>0</v>
      </c>
      <c r="I40" s="38"/>
      <c r="J40" s="122">
        <f t="shared" si="0"/>
        <v>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</row>
    <row r="41" spans="1:162" ht="16.5" customHeight="1">
      <c r="A41" s="25">
        <v>4504</v>
      </c>
      <c r="B41" s="26"/>
      <c r="C41" s="26"/>
      <c r="D41" s="26"/>
      <c r="E41" s="26"/>
      <c r="F41" s="27"/>
      <c r="G41" s="42" t="s">
        <v>57</v>
      </c>
      <c r="H41" s="29">
        <v>7495</v>
      </c>
      <c r="I41" s="29">
        <f>I42+I43</f>
        <v>7580</v>
      </c>
      <c r="J41" s="145">
        <f t="shared" si="0"/>
        <v>15075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</row>
    <row r="42" spans="1:162" ht="15">
      <c r="A42" s="34"/>
      <c r="B42" s="44" t="s">
        <v>58</v>
      </c>
      <c r="C42" s="35"/>
      <c r="D42" s="35"/>
      <c r="E42" s="35"/>
      <c r="F42" s="36"/>
      <c r="G42" s="43" t="s">
        <v>59</v>
      </c>
      <c r="H42" s="38">
        <v>0</v>
      </c>
      <c r="I42" s="38"/>
      <c r="J42" s="122">
        <f t="shared" si="0"/>
        <v>0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</row>
    <row r="43" spans="1:162" ht="15">
      <c r="A43" s="34"/>
      <c r="B43" s="44" t="s">
        <v>60</v>
      </c>
      <c r="C43" s="35"/>
      <c r="D43" s="35"/>
      <c r="E43" s="35"/>
      <c r="F43" s="36"/>
      <c r="G43" s="43" t="s">
        <v>61</v>
      </c>
      <c r="H43" s="38">
        <v>7495</v>
      </c>
      <c r="I43" s="38">
        <v>7580</v>
      </c>
      <c r="J43" s="122">
        <f t="shared" si="0"/>
        <v>15075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</row>
    <row r="44" spans="1:162" ht="15.75">
      <c r="A44" s="25" t="s">
        <v>62</v>
      </c>
      <c r="B44" s="26" t="s">
        <v>24</v>
      </c>
      <c r="C44" s="26"/>
      <c r="D44" s="26"/>
      <c r="E44" s="26"/>
      <c r="F44" s="27"/>
      <c r="G44" s="42" t="s">
        <v>63</v>
      </c>
      <c r="H44" s="29">
        <v>1108271</v>
      </c>
      <c r="I44" s="29">
        <f>+I15+I17+I27+I33+I35+I41</f>
        <v>745991</v>
      </c>
      <c r="J44" s="29">
        <f>+J15+J17+J27+J33+J35+J41</f>
        <v>1854262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</row>
    <row r="45" spans="1:162" ht="16.5" thickBot="1">
      <c r="A45" s="45"/>
      <c r="B45" s="46" t="s">
        <v>22</v>
      </c>
      <c r="C45" s="46"/>
      <c r="D45" s="46"/>
      <c r="E45" s="46"/>
      <c r="F45" s="47"/>
      <c r="G45" s="48" t="s">
        <v>64</v>
      </c>
      <c r="H45" s="49">
        <v>157821</v>
      </c>
      <c r="I45" s="49">
        <f>+I16+I28+I31</f>
        <v>66121</v>
      </c>
      <c r="J45" s="124">
        <f>+J16+J28+J31</f>
        <v>223942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</row>
    <row r="46" spans="1:162" ht="15.75" hidden="1" thickBot="1">
      <c r="A46" s="50"/>
      <c r="B46" s="51"/>
      <c r="C46" s="51"/>
      <c r="D46" s="51"/>
      <c r="E46" s="51"/>
      <c r="F46" s="51"/>
      <c r="G46" s="52"/>
      <c r="H46" s="53">
        <v>2047471</v>
      </c>
      <c r="I46" s="53">
        <f>I78+I146+I227+I360</f>
        <v>2390080</v>
      </c>
      <c r="J46" s="53">
        <f>J78+J146+J227+J360</f>
        <v>4437551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</row>
    <row r="47" spans="1:162" ht="18">
      <c r="A47" s="272" t="s">
        <v>65</v>
      </c>
      <c r="B47" s="273"/>
      <c r="C47" s="273"/>
      <c r="D47" s="273"/>
      <c r="E47" s="273"/>
      <c r="F47" s="274"/>
      <c r="G47" s="22" t="s">
        <v>66</v>
      </c>
      <c r="H47" s="54">
        <v>2047471</v>
      </c>
      <c r="I47" s="54">
        <f>I52+I72+I74+I77</f>
        <v>2390080</v>
      </c>
      <c r="J47" s="126">
        <f>J52+J72+J74+J77</f>
        <v>4437551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</row>
    <row r="48" spans="1:162" ht="15.75" hidden="1">
      <c r="A48" s="25"/>
      <c r="B48" s="26"/>
      <c r="C48" s="26"/>
      <c r="D48" s="26"/>
      <c r="E48" s="26"/>
      <c r="F48" s="27"/>
      <c r="G48" s="28" t="s">
        <v>67</v>
      </c>
      <c r="H48" s="57"/>
      <c r="I48" s="57"/>
      <c r="J48" s="127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</row>
    <row r="49" spans="1:162" ht="15.75" hidden="1">
      <c r="A49" s="25"/>
      <c r="B49" s="26"/>
      <c r="C49" s="26"/>
      <c r="D49" s="26"/>
      <c r="E49" s="26"/>
      <c r="F49" s="27"/>
      <c r="G49" s="28" t="s">
        <v>68</v>
      </c>
      <c r="H49" s="57"/>
      <c r="I49" s="57"/>
      <c r="J49" s="127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</row>
    <row r="50" spans="1:162" ht="15.75" hidden="1">
      <c r="A50" s="25"/>
      <c r="B50" s="26"/>
      <c r="C50" s="26"/>
      <c r="D50" s="26"/>
      <c r="E50" s="26"/>
      <c r="F50" s="27"/>
      <c r="G50" s="28" t="s">
        <v>69</v>
      </c>
      <c r="H50" s="57"/>
      <c r="I50" s="57"/>
      <c r="J50" s="127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</row>
    <row r="51" spans="1:162" ht="15.75" hidden="1">
      <c r="A51" s="25"/>
      <c r="B51" s="26"/>
      <c r="C51" s="26"/>
      <c r="D51" s="26"/>
      <c r="E51" s="26"/>
      <c r="F51" s="27"/>
      <c r="G51" s="28"/>
      <c r="H51" s="57"/>
      <c r="I51" s="57"/>
      <c r="J51" s="127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</row>
    <row r="52" spans="1:162" ht="15.75">
      <c r="A52" s="25"/>
      <c r="B52" s="26"/>
      <c r="C52" s="26"/>
      <c r="D52" s="26" t="s">
        <v>24</v>
      </c>
      <c r="E52" s="26"/>
      <c r="F52" s="27"/>
      <c r="G52" s="41" t="s">
        <v>70</v>
      </c>
      <c r="H52" s="59">
        <v>2047471</v>
      </c>
      <c r="I52" s="59">
        <f>I53+I54+I55+I56+I57+I64+I65+I66+I71</f>
        <v>2390080</v>
      </c>
      <c r="J52" s="128">
        <f>J53+J54+J55+J56+J57+J64+J65+J66+J71</f>
        <v>4437551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</row>
    <row r="53" spans="1:162" ht="15" customHeight="1">
      <c r="A53" s="25"/>
      <c r="B53" s="26"/>
      <c r="C53" s="26"/>
      <c r="D53" s="26" t="s">
        <v>71</v>
      </c>
      <c r="E53" s="26"/>
      <c r="F53" s="27"/>
      <c r="G53" s="41" t="s">
        <v>72</v>
      </c>
      <c r="H53" s="59">
        <v>190645</v>
      </c>
      <c r="I53" s="59">
        <f>I80+I148+I229</f>
        <v>186270</v>
      </c>
      <c r="J53" s="128">
        <f>J80+J148+J229</f>
        <v>376915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</row>
    <row r="54" spans="1:162" ht="18" customHeight="1">
      <c r="A54" s="25"/>
      <c r="B54" s="26"/>
      <c r="C54" s="26"/>
      <c r="D54" s="26" t="s">
        <v>73</v>
      </c>
      <c r="E54" s="26"/>
      <c r="F54" s="27"/>
      <c r="G54" s="41" t="s">
        <v>74</v>
      </c>
      <c r="H54" s="59">
        <v>33398</v>
      </c>
      <c r="I54" s="59">
        <f>I106+I174+I262+I362</f>
        <v>37557</v>
      </c>
      <c r="J54" s="128">
        <f>J106+J174+J262+J362</f>
        <v>70955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</row>
    <row r="55" spans="1:162" ht="15.75">
      <c r="A55" s="25"/>
      <c r="B55" s="26"/>
      <c r="C55" s="26"/>
      <c r="D55" s="26" t="s">
        <v>75</v>
      </c>
      <c r="E55" s="26"/>
      <c r="F55" s="27"/>
      <c r="G55" s="41" t="s">
        <v>76</v>
      </c>
      <c r="H55" s="59">
        <v>0</v>
      </c>
      <c r="I55" s="59">
        <f>I299</f>
        <v>0</v>
      </c>
      <c r="J55" s="128">
        <f>J299</f>
        <v>0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</row>
    <row r="56" spans="1:162" ht="15" customHeight="1">
      <c r="A56" s="25"/>
      <c r="B56" s="26"/>
      <c r="C56" s="26"/>
      <c r="D56" s="26" t="s">
        <v>77</v>
      </c>
      <c r="E56" s="26"/>
      <c r="F56" s="27"/>
      <c r="G56" s="41" t="s">
        <v>78</v>
      </c>
      <c r="H56" s="59">
        <v>0</v>
      </c>
      <c r="I56" s="59">
        <f>I204+I365</f>
        <v>0</v>
      </c>
      <c r="J56" s="128">
        <f>J204+J365</f>
        <v>0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</row>
    <row r="57" spans="1:162" ht="31.5">
      <c r="A57" s="25"/>
      <c r="B57" s="26"/>
      <c r="C57" s="26"/>
      <c r="D57" s="26">
        <v>51</v>
      </c>
      <c r="E57" s="26"/>
      <c r="F57" s="27"/>
      <c r="G57" s="41" t="s">
        <v>79</v>
      </c>
      <c r="H57" s="59">
        <v>415823</v>
      </c>
      <c r="I57" s="59">
        <f>I206+I300+I368</f>
        <v>500366</v>
      </c>
      <c r="J57" s="128">
        <f>J206+J300+J368</f>
        <v>916189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</row>
    <row r="58" spans="1:162" ht="15.75">
      <c r="A58" s="25"/>
      <c r="B58" s="26"/>
      <c r="C58" s="26"/>
      <c r="D58" s="26"/>
      <c r="E58" s="26" t="s">
        <v>24</v>
      </c>
      <c r="F58" s="27"/>
      <c r="G58" s="41" t="s">
        <v>80</v>
      </c>
      <c r="H58" s="59">
        <v>415823</v>
      </c>
      <c r="I58" s="59">
        <f>I59+I60+I61+I62+I63</f>
        <v>500366</v>
      </c>
      <c r="J58" s="128">
        <f>J59+J60+J61+J62+J63</f>
        <v>916189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</row>
    <row r="59" spans="1:162" ht="18" customHeight="1">
      <c r="A59" s="25"/>
      <c r="B59" s="26"/>
      <c r="C59" s="26"/>
      <c r="D59" s="26"/>
      <c r="E59" s="26"/>
      <c r="F59" s="27" t="s">
        <v>24</v>
      </c>
      <c r="G59" s="41" t="s">
        <v>81</v>
      </c>
      <c r="H59" s="59">
        <v>0</v>
      </c>
      <c r="I59" s="59">
        <f>I206</f>
        <v>0</v>
      </c>
      <c r="J59" s="128">
        <f>J206</f>
        <v>0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</row>
    <row r="60" spans="1:162" ht="47.25">
      <c r="A60" s="25"/>
      <c r="B60" s="26"/>
      <c r="C60" s="26"/>
      <c r="D60" s="26"/>
      <c r="E60" s="26"/>
      <c r="F60" s="27">
        <v>17</v>
      </c>
      <c r="G60" s="41" t="s">
        <v>82</v>
      </c>
      <c r="H60" s="59">
        <v>319626</v>
      </c>
      <c r="I60" s="59">
        <f>I302</f>
        <v>385567</v>
      </c>
      <c r="J60" s="128">
        <f>J302</f>
        <v>705193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</row>
    <row r="61" spans="1:162" ht="63">
      <c r="A61" s="25"/>
      <c r="B61" s="26"/>
      <c r="C61" s="26"/>
      <c r="D61" s="26"/>
      <c r="E61" s="26"/>
      <c r="F61" s="27">
        <v>18</v>
      </c>
      <c r="G61" s="41" t="s">
        <v>83</v>
      </c>
      <c r="H61" s="59">
        <v>0</v>
      </c>
      <c r="I61" s="59">
        <f>I370</f>
        <v>0</v>
      </c>
      <c r="J61" s="128">
        <f>J370</f>
        <v>0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</row>
    <row r="62" spans="1:162" ht="49.5" customHeight="1">
      <c r="A62" s="25"/>
      <c r="B62" s="26"/>
      <c r="C62" s="26"/>
      <c r="D62" s="26"/>
      <c r="E62" s="26"/>
      <c r="F62" s="27">
        <v>19</v>
      </c>
      <c r="G62" s="41" t="s">
        <v>84</v>
      </c>
      <c r="H62" s="59">
        <v>95931</v>
      </c>
      <c r="I62" s="59">
        <f>I303</f>
        <v>114538</v>
      </c>
      <c r="J62" s="128">
        <f>J303</f>
        <v>210469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</row>
    <row r="63" spans="1:162" ht="66" customHeight="1">
      <c r="A63" s="25"/>
      <c r="B63" s="26"/>
      <c r="C63" s="26"/>
      <c r="D63" s="26"/>
      <c r="E63" s="26"/>
      <c r="F63" s="27" t="s">
        <v>73</v>
      </c>
      <c r="G63" s="41" t="s">
        <v>85</v>
      </c>
      <c r="H63" s="59">
        <v>266</v>
      </c>
      <c r="I63" s="59">
        <f>I304</f>
        <v>261</v>
      </c>
      <c r="J63" s="128">
        <f>J304</f>
        <v>527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</row>
    <row r="64" spans="1:162" ht="18" customHeight="1">
      <c r="A64" s="25"/>
      <c r="B64" s="26"/>
      <c r="C64" s="26"/>
      <c r="D64" s="26">
        <v>55</v>
      </c>
      <c r="E64" s="26"/>
      <c r="F64" s="27"/>
      <c r="G64" s="41" t="s">
        <v>86</v>
      </c>
      <c r="H64" s="59">
        <v>0</v>
      </c>
      <c r="I64" s="59">
        <f>I371</f>
        <v>0</v>
      </c>
      <c r="J64" s="128">
        <f>J371</f>
        <v>0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</row>
    <row r="65" spans="1:162" ht="18" customHeight="1">
      <c r="A65" s="25"/>
      <c r="B65" s="26"/>
      <c r="C65" s="26"/>
      <c r="D65" s="26">
        <v>56</v>
      </c>
      <c r="E65" s="26"/>
      <c r="F65" s="27"/>
      <c r="G65" s="41" t="s">
        <v>87</v>
      </c>
      <c r="H65" s="59">
        <v>0</v>
      </c>
      <c r="I65" s="59">
        <f>+I377</f>
        <v>0</v>
      </c>
      <c r="J65" s="128">
        <f>+J377</f>
        <v>0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</row>
    <row r="66" spans="1:162" ht="18.75" customHeight="1">
      <c r="A66" s="25"/>
      <c r="B66" s="26"/>
      <c r="C66" s="26"/>
      <c r="D66" s="26">
        <v>57</v>
      </c>
      <c r="E66" s="26"/>
      <c r="F66" s="27"/>
      <c r="G66" s="41" t="s">
        <v>88</v>
      </c>
      <c r="H66" s="59">
        <v>1407605</v>
      </c>
      <c r="I66" s="59">
        <f>I209+I305+I381</f>
        <v>1665887</v>
      </c>
      <c r="J66" s="128">
        <f>J209+J305+J381</f>
        <v>3073492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</row>
    <row r="67" spans="1:162" ht="15.75">
      <c r="A67" s="25"/>
      <c r="B67" s="26"/>
      <c r="C67" s="26"/>
      <c r="D67" s="26"/>
      <c r="E67" s="26" t="s">
        <v>24</v>
      </c>
      <c r="F67" s="27"/>
      <c r="G67" s="41" t="s">
        <v>89</v>
      </c>
      <c r="H67" s="59">
        <v>1218700</v>
      </c>
      <c r="I67" s="59">
        <f>I210+I306</f>
        <v>1470634</v>
      </c>
      <c r="J67" s="128">
        <f>J210+J306</f>
        <v>2689334</v>
      </c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</row>
    <row r="68" spans="1:162" ht="15.75">
      <c r="A68" s="25"/>
      <c r="B68" s="26"/>
      <c r="C68" s="26"/>
      <c r="D68" s="26"/>
      <c r="E68" s="26" t="s">
        <v>22</v>
      </c>
      <c r="F68" s="27"/>
      <c r="G68" s="41" t="s">
        <v>90</v>
      </c>
      <c r="H68" s="59">
        <v>188905</v>
      </c>
      <c r="I68" s="59">
        <f>I69+I70</f>
        <v>195253</v>
      </c>
      <c r="J68" s="128">
        <f>J69+J70</f>
        <v>384158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</row>
    <row r="69" spans="1:162" ht="15.75">
      <c r="A69" s="25"/>
      <c r="B69" s="26"/>
      <c r="C69" s="26"/>
      <c r="D69" s="26"/>
      <c r="E69" s="26"/>
      <c r="F69" s="27" t="s">
        <v>24</v>
      </c>
      <c r="G69" s="41" t="s">
        <v>91</v>
      </c>
      <c r="H69" s="59">
        <v>188905</v>
      </c>
      <c r="I69" s="59">
        <f>I212+I335+I383</f>
        <v>195253</v>
      </c>
      <c r="J69" s="128">
        <f>J212+J335+J383</f>
        <v>384158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</row>
    <row r="70" spans="1:162" ht="15.75">
      <c r="A70" s="25"/>
      <c r="B70" s="26"/>
      <c r="C70" s="26"/>
      <c r="D70" s="26"/>
      <c r="E70" s="26"/>
      <c r="F70" s="27" t="s">
        <v>22</v>
      </c>
      <c r="G70" s="41" t="s">
        <v>92</v>
      </c>
      <c r="H70" s="59">
        <v>0</v>
      </c>
      <c r="I70" s="59">
        <f>I213+I337</f>
        <v>0</v>
      </c>
      <c r="J70" s="128">
        <f>J213+J337</f>
        <v>0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</row>
    <row r="71" spans="1:162" ht="22.5" customHeight="1">
      <c r="A71" s="25"/>
      <c r="B71" s="26"/>
      <c r="C71" s="26"/>
      <c r="D71" s="26">
        <v>59</v>
      </c>
      <c r="E71" s="26"/>
      <c r="F71" s="27"/>
      <c r="G71" s="41" t="s">
        <v>93</v>
      </c>
      <c r="H71" s="59">
        <v>0</v>
      </c>
      <c r="I71" s="59">
        <f>I124</f>
        <v>0</v>
      </c>
      <c r="J71" s="128">
        <f>J124</f>
        <v>0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</row>
    <row r="72" spans="1:162" ht="19.5" customHeight="1">
      <c r="A72" s="25"/>
      <c r="B72" s="26"/>
      <c r="C72" s="26"/>
      <c r="D72" s="26" t="s">
        <v>94</v>
      </c>
      <c r="E72" s="26"/>
      <c r="F72" s="27"/>
      <c r="G72" s="41" t="s">
        <v>95</v>
      </c>
      <c r="H72" s="59">
        <v>0</v>
      </c>
      <c r="I72" s="59">
        <f>I73</f>
        <v>0</v>
      </c>
      <c r="J72" s="128">
        <f>J73</f>
        <v>0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</row>
    <row r="73" spans="1:162" ht="15" customHeight="1">
      <c r="A73" s="25"/>
      <c r="B73" s="26"/>
      <c r="C73" s="26"/>
      <c r="D73" s="26">
        <v>71</v>
      </c>
      <c r="E73" s="26"/>
      <c r="F73" s="27"/>
      <c r="G73" s="41" t="s">
        <v>96</v>
      </c>
      <c r="H73" s="59">
        <v>0</v>
      </c>
      <c r="I73" s="59">
        <f>I215+I341</f>
        <v>0</v>
      </c>
      <c r="J73" s="128">
        <f>J215+J341</f>
        <v>0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</row>
    <row r="74" spans="1:162" ht="16.5" customHeight="1">
      <c r="A74" s="25"/>
      <c r="B74" s="26"/>
      <c r="C74" s="26"/>
      <c r="D74" s="26">
        <v>79</v>
      </c>
      <c r="E74" s="26"/>
      <c r="F74" s="27"/>
      <c r="G74" s="41" t="s">
        <v>97</v>
      </c>
      <c r="H74" s="59">
        <v>0</v>
      </c>
      <c r="I74" s="59">
        <f>I75+I76</f>
        <v>0</v>
      </c>
      <c r="J74" s="128">
        <f>J75+J76</f>
        <v>0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</row>
    <row r="75" spans="1:162" ht="16.5" customHeight="1">
      <c r="A75" s="25"/>
      <c r="B75" s="26"/>
      <c r="C75" s="26"/>
      <c r="D75" s="26" t="s">
        <v>98</v>
      </c>
      <c r="E75" s="26"/>
      <c r="F75" s="27"/>
      <c r="G75" s="41" t="s">
        <v>99</v>
      </c>
      <c r="H75" s="59">
        <v>0</v>
      </c>
      <c r="I75" s="59">
        <f>I405</f>
        <v>0</v>
      </c>
      <c r="J75" s="128">
        <f>J405</f>
        <v>0</v>
      </c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</row>
    <row r="76" spans="1:162" ht="19.5" customHeight="1">
      <c r="A76" s="25"/>
      <c r="B76" s="26"/>
      <c r="C76" s="26"/>
      <c r="D76" s="26">
        <v>81</v>
      </c>
      <c r="E76" s="26"/>
      <c r="F76" s="27"/>
      <c r="G76" s="41" t="s">
        <v>100</v>
      </c>
      <c r="H76" s="59">
        <v>0</v>
      </c>
      <c r="I76" s="59">
        <f>I351</f>
        <v>0</v>
      </c>
      <c r="J76" s="128">
        <f>J351</f>
        <v>0</v>
      </c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</row>
    <row r="77" spans="1:162" ht="19.5" customHeight="1" thickBot="1">
      <c r="A77" s="61"/>
      <c r="B77" s="62"/>
      <c r="C77" s="62"/>
      <c r="D77" s="62">
        <v>85</v>
      </c>
      <c r="E77" s="62"/>
      <c r="F77" s="63"/>
      <c r="G77" s="64" t="s">
        <v>101</v>
      </c>
      <c r="H77" s="65">
        <v>0</v>
      </c>
      <c r="I77" s="65">
        <f>+I222+I352+I408+I127</f>
        <v>0</v>
      </c>
      <c r="J77" s="129">
        <f>+J222+J352+J408+J127</f>
        <v>0</v>
      </c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</row>
    <row r="78" spans="1:162" ht="38.25" customHeight="1">
      <c r="A78" s="272" t="s">
        <v>102</v>
      </c>
      <c r="B78" s="273"/>
      <c r="C78" s="273"/>
      <c r="D78" s="273"/>
      <c r="E78" s="273"/>
      <c r="F78" s="273"/>
      <c r="G78" s="22" t="s">
        <v>103</v>
      </c>
      <c r="H78" s="54">
        <v>0</v>
      </c>
      <c r="I78" s="54">
        <f>I79</f>
        <v>0</v>
      </c>
      <c r="J78" s="126">
        <f>J79</f>
        <v>0</v>
      </c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</row>
    <row r="79" spans="1:162" ht="19.5" customHeight="1">
      <c r="A79" s="25"/>
      <c r="B79" s="26"/>
      <c r="C79" s="26"/>
      <c r="D79" s="26" t="s">
        <v>24</v>
      </c>
      <c r="E79" s="26"/>
      <c r="F79" s="66"/>
      <c r="G79" s="67" t="s">
        <v>70</v>
      </c>
      <c r="H79" s="59">
        <v>0</v>
      </c>
      <c r="I79" s="59">
        <f>I80+I106+I124</f>
        <v>0</v>
      </c>
      <c r="J79" s="128">
        <f>J80+J106+J124</f>
        <v>0</v>
      </c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</row>
    <row r="80" spans="1:162" ht="19.5" customHeight="1">
      <c r="A80" s="25"/>
      <c r="B80" s="26"/>
      <c r="C80" s="26"/>
      <c r="D80" s="26" t="s">
        <v>71</v>
      </c>
      <c r="E80" s="26"/>
      <c r="F80" s="66"/>
      <c r="G80" s="67" t="s">
        <v>72</v>
      </c>
      <c r="H80" s="59">
        <v>0</v>
      </c>
      <c r="I80" s="59">
        <f>I81+I99</f>
        <v>0</v>
      </c>
      <c r="J80" s="128">
        <f>J81+J99</f>
        <v>0</v>
      </c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</row>
    <row r="81" spans="1:162" ht="19.5" customHeight="1">
      <c r="A81" s="25"/>
      <c r="B81" s="26"/>
      <c r="C81" s="26"/>
      <c r="D81" s="26"/>
      <c r="E81" s="26" t="s">
        <v>24</v>
      </c>
      <c r="F81" s="66"/>
      <c r="G81" s="41" t="s">
        <v>104</v>
      </c>
      <c r="H81" s="59">
        <v>0</v>
      </c>
      <c r="I81" s="59">
        <f>SUM(I82:I98)</f>
        <v>0</v>
      </c>
      <c r="J81" s="128">
        <f>SUM(J82:J98)</f>
        <v>0</v>
      </c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</row>
    <row r="82" spans="1:162" ht="19.5" customHeight="1">
      <c r="A82" s="34"/>
      <c r="B82" s="35"/>
      <c r="C82" s="35"/>
      <c r="D82" s="35"/>
      <c r="E82" s="35"/>
      <c r="F82" s="69" t="s">
        <v>24</v>
      </c>
      <c r="G82" s="70" t="s">
        <v>105</v>
      </c>
      <c r="H82" s="71">
        <v>0</v>
      </c>
      <c r="I82" s="71">
        <v>0</v>
      </c>
      <c r="J82" s="122">
        <f>H82+I82</f>
        <v>0</v>
      </c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</row>
    <row r="83" spans="1:162" ht="19.5" customHeight="1">
      <c r="A83" s="34"/>
      <c r="B83" s="35"/>
      <c r="C83" s="35"/>
      <c r="D83" s="35"/>
      <c r="E83" s="35"/>
      <c r="F83" s="69" t="s">
        <v>22</v>
      </c>
      <c r="G83" s="70" t="s">
        <v>106</v>
      </c>
      <c r="H83" s="71">
        <v>0</v>
      </c>
      <c r="I83" s="71">
        <v>0</v>
      </c>
      <c r="J83" s="122">
        <f>H83+I83</f>
        <v>0</v>
      </c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</row>
    <row r="84" spans="1:162" ht="15" hidden="1">
      <c r="A84" s="34"/>
      <c r="B84" s="35"/>
      <c r="C84" s="35"/>
      <c r="D84" s="35"/>
      <c r="E84" s="35"/>
      <c r="F84" s="69"/>
      <c r="G84" s="70" t="s">
        <v>107</v>
      </c>
      <c r="H84" s="71"/>
      <c r="I84" s="71"/>
      <c r="J84" s="130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</row>
    <row r="85" spans="1:162" ht="19.5" customHeight="1">
      <c r="A85" s="34"/>
      <c r="B85" s="35"/>
      <c r="C85" s="35"/>
      <c r="D85" s="35"/>
      <c r="E85" s="35"/>
      <c r="F85" s="69" t="s">
        <v>14</v>
      </c>
      <c r="G85" s="70" t="s">
        <v>108</v>
      </c>
      <c r="H85" s="71">
        <v>0</v>
      </c>
      <c r="I85" s="71">
        <v>0</v>
      </c>
      <c r="J85" s="122">
        <f>H85+I85</f>
        <v>0</v>
      </c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</row>
    <row r="86" spans="1:162" ht="19.5" customHeight="1" hidden="1">
      <c r="A86" s="34"/>
      <c r="B86" s="35"/>
      <c r="C86" s="35"/>
      <c r="D86" s="35"/>
      <c r="E86" s="35"/>
      <c r="F86" s="69"/>
      <c r="G86" s="70" t="s">
        <v>109</v>
      </c>
      <c r="H86" s="71"/>
      <c r="I86" s="71"/>
      <c r="J86" s="130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</row>
    <row r="87" spans="1:162" ht="19.5" customHeight="1" hidden="1">
      <c r="A87" s="34"/>
      <c r="B87" s="35"/>
      <c r="C87" s="35"/>
      <c r="D87" s="35"/>
      <c r="E87" s="35"/>
      <c r="F87" s="69"/>
      <c r="G87" s="70" t="s">
        <v>110</v>
      </c>
      <c r="H87" s="71"/>
      <c r="I87" s="71"/>
      <c r="J87" s="130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</row>
    <row r="88" spans="1:162" ht="19.5" customHeight="1" hidden="1">
      <c r="A88" s="34"/>
      <c r="B88" s="35"/>
      <c r="C88" s="35"/>
      <c r="D88" s="35"/>
      <c r="E88" s="35"/>
      <c r="F88" s="69"/>
      <c r="G88" s="70" t="s">
        <v>111</v>
      </c>
      <c r="H88" s="71"/>
      <c r="I88" s="71"/>
      <c r="J88" s="130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</row>
    <row r="89" spans="1:162" ht="19.5" customHeight="1">
      <c r="A89" s="34"/>
      <c r="B89" s="35"/>
      <c r="C89" s="35"/>
      <c r="D89" s="35"/>
      <c r="E89" s="35"/>
      <c r="F89" s="69" t="s">
        <v>112</v>
      </c>
      <c r="G89" s="70" t="s">
        <v>113</v>
      </c>
      <c r="H89" s="71">
        <v>0</v>
      </c>
      <c r="I89" s="71">
        <v>0</v>
      </c>
      <c r="J89" s="122">
        <f>H89+I89</f>
        <v>0</v>
      </c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</row>
    <row r="90" spans="1:162" ht="19.5" customHeight="1">
      <c r="A90" s="34"/>
      <c r="B90" s="35"/>
      <c r="C90" s="35"/>
      <c r="D90" s="35"/>
      <c r="E90" s="35"/>
      <c r="F90" s="69" t="s">
        <v>114</v>
      </c>
      <c r="G90" s="70" t="s">
        <v>115</v>
      </c>
      <c r="H90" s="71">
        <v>0</v>
      </c>
      <c r="I90" s="71">
        <v>0</v>
      </c>
      <c r="J90" s="122">
        <f>H90+I90</f>
        <v>0</v>
      </c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</row>
    <row r="91" spans="1:162" ht="30" hidden="1">
      <c r="A91" s="34"/>
      <c r="B91" s="35"/>
      <c r="C91" s="35"/>
      <c r="D91" s="35"/>
      <c r="E91" s="35"/>
      <c r="F91" s="69"/>
      <c r="G91" s="70" t="s">
        <v>116</v>
      </c>
      <c r="H91" s="71"/>
      <c r="I91" s="71"/>
      <c r="J91" s="130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</row>
    <row r="92" spans="1:162" ht="19.5" customHeight="1" hidden="1">
      <c r="A92" s="34"/>
      <c r="B92" s="35"/>
      <c r="C92" s="35"/>
      <c r="D92" s="35"/>
      <c r="E92" s="35"/>
      <c r="F92" s="69"/>
      <c r="G92" s="70" t="s">
        <v>117</v>
      </c>
      <c r="H92" s="71"/>
      <c r="I92" s="71"/>
      <c r="J92" s="130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</row>
    <row r="93" spans="1:162" ht="30" hidden="1">
      <c r="A93" s="34"/>
      <c r="B93" s="35"/>
      <c r="C93" s="35"/>
      <c r="D93" s="35"/>
      <c r="E93" s="35"/>
      <c r="F93" s="69"/>
      <c r="G93" s="70" t="s">
        <v>118</v>
      </c>
      <c r="H93" s="71"/>
      <c r="I93" s="71"/>
      <c r="J93" s="130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</row>
    <row r="94" spans="1:162" ht="19.5" customHeight="1">
      <c r="A94" s="34"/>
      <c r="B94" s="35"/>
      <c r="C94" s="35"/>
      <c r="D94" s="35"/>
      <c r="E94" s="35"/>
      <c r="F94" s="69">
        <v>13</v>
      </c>
      <c r="G94" s="70" t="s">
        <v>119</v>
      </c>
      <c r="H94" s="71">
        <v>0</v>
      </c>
      <c r="I94" s="71">
        <v>0</v>
      </c>
      <c r="J94" s="122">
        <f>H94+I94</f>
        <v>0</v>
      </c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</row>
    <row r="95" spans="1:162" ht="19.5" customHeight="1" hidden="1">
      <c r="A95" s="34"/>
      <c r="B95" s="35"/>
      <c r="C95" s="35"/>
      <c r="D95" s="35"/>
      <c r="E95" s="35"/>
      <c r="F95" s="69"/>
      <c r="G95" s="70" t="s">
        <v>120</v>
      </c>
      <c r="H95" s="71"/>
      <c r="I95" s="71"/>
      <c r="J95" s="130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</row>
    <row r="96" spans="1:162" ht="30" hidden="1">
      <c r="A96" s="34"/>
      <c r="B96" s="35"/>
      <c r="C96" s="35"/>
      <c r="D96" s="35"/>
      <c r="E96" s="35"/>
      <c r="F96" s="69"/>
      <c r="G96" s="70" t="s">
        <v>121</v>
      </c>
      <c r="H96" s="71"/>
      <c r="I96" s="71"/>
      <c r="J96" s="130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</row>
    <row r="97" spans="1:162" ht="19.5" customHeight="1" hidden="1">
      <c r="A97" s="34"/>
      <c r="B97" s="35"/>
      <c r="C97" s="35"/>
      <c r="D97" s="35"/>
      <c r="E97" s="35"/>
      <c r="F97" s="69"/>
      <c r="G97" s="70" t="s">
        <v>122</v>
      </c>
      <c r="H97" s="71"/>
      <c r="I97" s="71"/>
      <c r="J97" s="130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</row>
    <row r="98" spans="1:162" ht="19.5" customHeight="1">
      <c r="A98" s="34"/>
      <c r="B98" s="35"/>
      <c r="C98" s="35"/>
      <c r="D98" s="35"/>
      <c r="E98" s="35"/>
      <c r="F98" s="69" t="s">
        <v>75</v>
      </c>
      <c r="G98" s="70" t="s">
        <v>123</v>
      </c>
      <c r="H98" s="71">
        <v>0</v>
      </c>
      <c r="I98" s="71">
        <v>0</v>
      </c>
      <c r="J98" s="122">
        <f>H98+I98</f>
        <v>0</v>
      </c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</row>
    <row r="99" spans="1:162" ht="19.5" customHeight="1">
      <c r="A99" s="25"/>
      <c r="B99" s="26"/>
      <c r="C99" s="26"/>
      <c r="D99" s="26"/>
      <c r="E99" s="26" t="s">
        <v>39</v>
      </c>
      <c r="F99" s="66"/>
      <c r="G99" s="41" t="s">
        <v>124</v>
      </c>
      <c r="H99" s="59">
        <v>0</v>
      </c>
      <c r="I99" s="59">
        <f>I100+I101+I102+I103+I104+I105</f>
        <v>0</v>
      </c>
      <c r="J99" s="128">
        <f>J100+J101+J102+J103+J104+J105</f>
        <v>0</v>
      </c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</row>
    <row r="100" spans="1:162" ht="18.75" customHeight="1">
      <c r="A100" s="34"/>
      <c r="B100" s="35"/>
      <c r="C100" s="35"/>
      <c r="D100" s="35"/>
      <c r="E100" s="35"/>
      <c r="F100" s="69" t="s">
        <v>24</v>
      </c>
      <c r="G100" s="70" t="s">
        <v>125</v>
      </c>
      <c r="H100" s="71">
        <v>0</v>
      </c>
      <c r="I100" s="71">
        <v>0</v>
      </c>
      <c r="J100" s="122">
        <f aca="true" t="shared" si="1" ref="J100:J105">H100+I100</f>
        <v>0</v>
      </c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</row>
    <row r="101" spans="1:162" ht="15">
      <c r="A101" s="34"/>
      <c r="B101" s="35"/>
      <c r="C101" s="35"/>
      <c r="D101" s="35"/>
      <c r="E101" s="35"/>
      <c r="F101" s="69" t="s">
        <v>22</v>
      </c>
      <c r="G101" s="70" t="s">
        <v>126</v>
      </c>
      <c r="H101" s="71">
        <v>0</v>
      </c>
      <c r="I101" s="71">
        <v>0</v>
      </c>
      <c r="J101" s="122">
        <f t="shared" si="1"/>
        <v>0</v>
      </c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</row>
    <row r="102" spans="1:162" ht="19.5" customHeight="1">
      <c r="A102" s="34"/>
      <c r="B102" s="35"/>
      <c r="C102" s="35"/>
      <c r="D102" s="35"/>
      <c r="E102" s="35"/>
      <c r="F102" s="69" t="s">
        <v>39</v>
      </c>
      <c r="G102" s="70" t="s">
        <v>127</v>
      </c>
      <c r="H102" s="71">
        <v>0</v>
      </c>
      <c r="I102" s="71">
        <v>0</v>
      </c>
      <c r="J102" s="122">
        <f t="shared" si="1"/>
        <v>0</v>
      </c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</row>
    <row r="103" spans="1:162" ht="30.75" customHeight="1">
      <c r="A103" s="34"/>
      <c r="B103" s="35"/>
      <c r="C103" s="35"/>
      <c r="D103" s="35"/>
      <c r="E103" s="35"/>
      <c r="F103" s="69" t="s">
        <v>14</v>
      </c>
      <c r="G103" s="70" t="s">
        <v>128</v>
      </c>
      <c r="H103" s="71">
        <v>0</v>
      </c>
      <c r="I103" s="71">
        <v>0</v>
      </c>
      <c r="J103" s="122">
        <f t="shared" si="1"/>
        <v>0</v>
      </c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</row>
    <row r="104" spans="1:162" ht="28.5" customHeight="1">
      <c r="A104" s="34"/>
      <c r="B104" s="35"/>
      <c r="C104" s="35"/>
      <c r="D104" s="35"/>
      <c r="E104" s="35"/>
      <c r="F104" s="69" t="s">
        <v>26</v>
      </c>
      <c r="G104" s="70" t="s">
        <v>129</v>
      </c>
      <c r="H104" s="71">
        <v>0</v>
      </c>
      <c r="I104" s="71">
        <v>0</v>
      </c>
      <c r="J104" s="122">
        <f t="shared" si="1"/>
        <v>0</v>
      </c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</row>
    <row r="105" spans="1:162" ht="30" customHeight="1">
      <c r="A105" s="34"/>
      <c r="B105" s="35"/>
      <c r="C105" s="35"/>
      <c r="D105" s="35"/>
      <c r="E105" s="35"/>
      <c r="F105" s="69" t="s">
        <v>130</v>
      </c>
      <c r="G105" s="70" t="s">
        <v>131</v>
      </c>
      <c r="H105" s="71">
        <v>0</v>
      </c>
      <c r="I105" s="71">
        <v>0</v>
      </c>
      <c r="J105" s="122">
        <f t="shared" si="1"/>
        <v>0</v>
      </c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</row>
    <row r="106" spans="1:162" ht="19.5" customHeight="1">
      <c r="A106" s="25"/>
      <c r="B106" s="26"/>
      <c r="C106" s="26"/>
      <c r="D106" s="26" t="s">
        <v>73</v>
      </c>
      <c r="E106" s="26"/>
      <c r="F106" s="66"/>
      <c r="G106" s="67" t="s">
        <v>74</v>
      </c>
      <c r="H106" s="59">
        <v>0</v>
      </c>
      <c r="I106" s="59">
        <f>I107+I114+I118+I119</f>
        <v>0</v>
      </c>
      <c r="J106" s="128">
        <f>J107+J114+J118+J119</f>
        <v>0</v>
      </c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</row>
    <row r="107" spans="1:162" ht="19.5" customHeight="1">
      <c r="A107" s="25"/>
      <c r="B107" s="26"/>
      <c r="C107" s="26"/>
      <c r="D107" s="26"/>
      <c r="E107" s="26" t="s">
        <v>24</v>
      </c>
      <c r="F107" s="66"/>
      <c r="G107" s="41" t="s">
        <v>132</v>
      </c>
      <c r="H107" s="59">
        <v>0</v>
      </c>
      <c r="I107" s="59">
        <f>SUM(I108:I113)</f>
        <v>0</v>
      </c>
      <c r="J107" s="128">
        <f>SUM(J108:J113)</f>
        <v>0</v>
      </c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</row>
    <row r="108" spans="1:162" ht="15.75" customHeight="1">
      <c r="A108" s="34"/>
      <c r="B108" s="35"/>
      <c r="C108" s="35"/>
      <c r="D108" s="35"/>
      <c r="E108" s="35"/>
      <c r="F108" s="69" t="s">
        <v>24</v>
      </c>
      <c r="G108" s="70" t="s">
        <v>133</v>
      </c>
      <c r="H108" s="71">
        <v>0</v>
      </c>
      <c r="I108" s="71">
        <v>0</v>
      </c>
      <c r="J108" s="122">
        <f aca="true" t="shared" si="2" ref="J108:J113">H108+I108</f>
        <v>0</v>
      </c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</row>
    <row r="109" spans="1:162" ht="19.5" customHeight="1">
      <c r="A109" s="34"/>
      <c r="B109" s="35"/>
      <c r="C109" s="35"/>
      <c r="D109" s="35"/>
      <c r="E109" s="35"/>
      <c r="F109" s="69"/>
      <c r="G109" s="70" t="s">
        <v>134</v>
      </c>
      <c r="H109" s="71">
        <v>0</v>
      </c>
      <c r="I109" s="71">
        <v>0</v>
      </c>
      <c r="J109" s="122">
        <f t="shared" si="2"/>
        <v>0</v>
      </c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</row>
    <row r="110" spans="1:162" ht="15">
      <c r="A110" s="34"/>
      <c r="B110" s="35"/>
      <c r="C110" s="35"/>
      <c r="D110" s="35"/>
      <c r="E110" s="35"/>
      <c r="F110" s="69" t="s">
        <v>39</v>
      </c>
      <c r="G110" s="70" t="s">
        <v>135</v>
      </c>
      <c r="H110" s="71">
        <v>0</v>
      </c>
      <c r="I110" s="71">
        <v>0</v>
      </c>
      <c r="J110" s="122">
        <f t="shared" si="2"/>
        <v>0</v>
      </c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</row>
    <row r="111" spans="1:162" ht="19.5" customHeight="1">
      <c r="A111" s="34"/>
      <c r="B111" s="35"/>
      <c r="C111" s="35"/>
      <c r="D111" s="35"/>
      <c r="E111" s="35"/>
      <c r="F111" s="69" t="s">
        <v>14</v>
      </c>
      <c r="G111" s="70" t="s">
        <v>136</v>
      </c>
      <c r="H111" s="71">
        <v>0</v>
      </c>
      <c r="I111" s="71">
        <v>0</v>
      </c>
      <c r="J111" s="122">
        <f t="shared" si="2"/>
        <v>0</v>
      </c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</row>
    <row r="112" spans="1:162" ht="29.25" customHeight="1">
      <c r="A112" s="34"/>
      <c r="B112" s="35"/>
      <c r="C112" s="35"/>
      <c r="D112" s="35"/>
      <c r="E112" s="35"/>
      <c r="F112" s="69" t="s">
        <v>114</v>
      </c>
      <c r="G112" s="70" t="s">
        <v>137</v>
      </c>
      <c r="H112" s="71">
        <v>0</v>
      </c>
      <c r="I112" s="71">
        <v>0</v>
      </c>
      <c r="J112" s="122">
        <f t="shared" si="2"/>
        <v>0</v>
      </c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</row>
    <row r="113" spans="1:162" ht="30">
      <c r="A113" s="34"/>
      <c r="B113" s="35"/>
      <c r="C113" s="35"/>
      <c r="D113" s="35"/>
      <c r="E113" s="35"/>
      <c r="F113" s="69" t="s">
        <v>75</v>
      </c>
      <c r="G113" s="70" t="s">
        <v>138</v>
      </c>
      <c r="H113" s="71">
        <v>0</v>
      </c>
      <c r="I113" s="71">
        <v>0</v>
      </c>
      <c r="J113" s="122">
        <f t="shared" si="2"/>
        <v>0</v>
      </c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</row>
    <row r="114" spans="1:162" ht="30">
      <c r="A114" s="25"/>
      <c r="B114" s="26"/>
      <c r="C114" s="26"/>
      <c r="D114" s="26"/>
      <c r="E114" s="26" t="s">
        <v>139</v>
      </c>
      <c r="F114" s="66"/>
      <c r="G114" s="67" t="s">
        <v>140</v>
      </c>
      <c r="H114" s="59">
        <v>0</v>
      </c>
      <c r="I114" s="59">
        <f>I115+I116+I117</f>
        <v>0</v>
      </c>
      <c r="J114" s="128">
        <f>J115+J116+J117</f>
        <v>0</v>
      </c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</row>
    <row r="115" spans="1:162" ht="19.5" customHeight="1" hidden="1">
      <c r="A115" s="34"/>
      <c r="B115" s="35"/>
      <c r="C115" s="35"/>
      <c r="D115" s="35"/>
      <c r="E115" s="35"/>
      <c r="F115" s="69"/>
      <c r="G115" s="70" t="s">
        <v>141</v>
      </c>
      <c r="H115" s="71"/>
      <c r="I115" s="71"/>
      <c r="J115" s="130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</row>
    <row r="116" spans="1:162" ht="19.5" customHeight="1" hidden="1">
      <c r="A116" s="34"/>
      <c r="B116" s="35"/>
      <c r="C116" s="35"/>
      <c r="D116" s="35"/>
      <c r="E116" s="35"/>
      <c r="F116" s="69"/>
      <c r="G116" s="70" t="s">
        <v>142</v>
      </c>
      <c r="H116" s="71"/>
      <c r="I116" s="71"/>
      <c r="J116" s="130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</row>
    <row r="117" spans="1:162" ht="19.5" customHeight="1">
      <c r="A117" s="34"/>
      <c r="B117" s="35"/>
      <c r="C117" s="35"/>
      <c r="D117" s="35"/>
      <c r="E117" s="35"/>
      <c r="F117" s="69" t="s">
        <v>75</v>
      </c>
      <c r="G117" s="70" t="s">
        <v>143</v>
      </c>
      <c r="H117" s="71">
        <v>0</v>
      </c>
      <c r="I117" s="71">
        <v>0</v>
      </c>
      <c r="J117" s="122">
        <f>H117+I117</f>
        <v>0</v>
      </c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</row>
    <row r="118" spans="1:162" ht="19.5" customHeight="1">
      <c r="A118" s="34"/>
      <c r="B118" s="35"/>
      <c r="C118" s="35"/>
      <c r="D118" s="35"/>
      <c r="E118" s="35">
        <v>13</v>
      </c>
      <c r="F118" s="69"/>
      <c r="G118" s="70" t="s">
        <v>144</v>
      </c>
      <c r="H118" s="71">
        <v>0</v>
      </c>
      <c r="I118" s="71">
        <v>0</v>
      </c>
      <c r="J118" s="122">
        <f>H118+I118</f>
        <v>0</v>
      </c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</row>
    <row r="119" spans="1:162" ht="19.5" customHeight="1">
      <c r="A119" s="25"/>
      <c r="B119" s="26"/>
      <c r="C119" s="26"/>
      <c r="D119" s="26"/>
      <c r="E119" s="26" t="s">
        <v>75</v>
      </c>
      <c r="F119" s="66"/>
      <c r="G119" s="67" t="s">
        <v>145</v>
      </c>
      <c r="H119" s="59">
        <v>0</v>
      </c>
      <c r="I119" s="59">
        <f>I120+I121+I122+I123</f>
        <v>0</v>
      </c>
      <c r="J119" s="128">
        <f>J120+J121+J122+J123</f>
        <v>0</v>
      </c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</row>
    <row r="120" spans="1:162" ht="19.5" customHeight="1" hidden="1">
      <c r="A120" s="34"/>
      <c r="B120" s="35"/>
      <c r="C120" s="35"/>
      <c r="D120" s="35"/>
      <c r="E120" s="35"/>
      <c r="F120" s="69"/>
      <c r="G120" s="70" t="s">
        <v>146</v>
      </c>
      <c r="H120" s="71"/>
      <c r="I120" s="71"/>
      <c r="J120" s="130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</row>
    <row r="121" spans="1:162" ht="19.5" customHeight="1" hidden="1">
      <c r="A121" s="34"/>
      <c r="B121" s="35"/>
      <c r="C121" s="35"/>
      <c r="D121" s="35"/>
      <c r="E121" s="35"/>
      <c r="F121" s="69"/>
      <c r="G121" s="70" t="s">
        <v>147</v>
      </c>
      <c r="H121" s="71"/>
      <c r="I121" s="71"/>
      <c r="J121" s="130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</row>
    <row r="122" spans="1:162" ht="30.75" customHeight="1">
      <c r="A122" s="34"/>
      <c r="B122" s="35"/>
      <c r="C122" s="35"/>
      <c r="D122" s="35"/>
      <c r="E122" s="35"/>
      <c r="F122" s="69" t="s">
        <v>26</v>
      </c>
      <c r="G122" s="70" t="s">
        <v>148</v>
      </c>
      <c r="H122" s="71">
        <v>0</v>
      </c>
      <c r="I122" s="71"/>
      <c r="J122" s="122">
        <f>H122+I122</f>
        <v>0</v>
      </c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</row>
    <row r="123" spans="1:162" ht="19.5" customHeight="1">
      <c r="A123" s="34"/>
      <c r="B123" s="35"/>
      <c r="C123" s="35"/>
      <c r="D123" s="35"/>
      <c r="E123" s="35"/>
      <c r="F123" s="69" t="s">
        <v>75</v>
      </c>
      <c r="G123" s="70" t="s">
        <v>149</v>
      </c>
      <c r="H123" s="71">
        <v>0</v>
      </c>
      <c r="I123" s="71">
        <v>0</v>
      </c>
      <c r="J123" s="122">
        <f>H123+I123</f>
        <v>0</v>
      </c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</row>
    <row r="124" spans="1:162" ht="19.5" customHeight="1">
      <c r="A124" s="25"/>
      <c r="B124" s="26"/>
      <c r="C124" s="26"/>
      <c r="D124" s="26">
        <v>59</v>
      </c>
      <c r="E124" s="26"/>
      <c r="F124" s="66"/>
      <c r="G124" s="67" t="s">
        <v>150</v>
      </c>
      <c r="H124" s="59">
        <v>0</v>
      </c>
      <c r="I124" s="59">
        <f>I125</f>
        <v>0</v>
      </c>
      <c r="J124" s="128">
        <f>J125</f>
        <v>0</v>
      </c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</row>
    <row r="125" spans="1:162" ht="19.5" customHeight="1">
      <c r="A125" s="34"/>
      <c r="B125" s="35"/>
      <c r="C125" s="35"/>
      <c r="D125" s="35"/>
      <c r="E125" s="35">
        <v>25</v>
      </c>
      <c r="F125" s="69"/>
      <c r="G125" s="70" t="s">
        <v>151</v>
      </c>
      <c r="H125" s="71">
        <v>0</v>
      </c>
      <c r="I125" s="71"/>
      <c r="J125" s="122">
        <f>H125+I125</f>
        <v>0</v>
      </c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</row>
    <row r="126" spans="1:162" ht="19.5" customHeight="1" hidden="1">
      <c r="A126" s="34"/>
      <c r="B126" s="35"/>
      <c r="C126" s="35"/>
      <c r="D126" s="35"/>
      <c r="E126" s="35"/>
      <c r="F126" s="69"/>
      <c r="G126" s="70" t="s">
        <v>152</v>
      </c>
      <c r="H126" s="71"/>
      <c r="I126" s="71"/>
      <c r="J126" s="130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</row>
    <row r="127" spans="1:162" ht="24.75" customHeight="1">
      <c r="A127" s="34"/>
      <c r="B127" s="35"/>
      <c r="C127" s="35"/>
      <c r="D127" s="35">
        <v>85</v>
      </c>
      <c r="E127" s="35"/>
      <c r="F127" s="69"/>
      <c r="G127" s="149" t="s">
        <v>170</v>
      </c>
      <c r="H127" s="71">
        <v>0</v>
      </c>
      <c r="I127" s="71">
        <f>I128</f>
        <v>0</v>
      </c>
      <c r="J127" s="130">
        <f>J128</f>
        <v>0</v>
      </c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</row>
    <row r="128" spans="1:162" ht="19.5" customHeight="1">
      <c r="A128" s="34"/>
      <c r="B128" s="35"/>
      <c r="C128" s="35"/>
      <c r="D128" s="35"/>
      <c r="E128" s="35" t="s">
        <v>24</v>
      </c>
      <c r="F128" s="69"/>
      <c r="G128" s="150" t="s">
        <v>319</v>
      </c>
      <c r="H128" s="71">
        <v>0</v>
      </c>
      <c r="I128" s="71">
        <v>0</v>
      </c>
      <c r="J128" s="130">
        <f>H128+I128</f>
        <v>0</v>
      </c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</row>
    <row r="129" spans="1:162" ht="15.75">
      <c r="A129" s="25" t="s">
        <v>102</v>
      </c>
      <c r="B129" s="26" t="s">
        <v>24</v>
      </c>
      <c r="C129" s="26"/>
      <c r="D129" s="26"/>
      <c r="E129" s="26"/>
      <c r="F129" s="66"/>
      <c r="G129" s="41" t="s">
        <v>153</v>
      </c>
      <c r="H129" s="59">
        <v>0</v>
      </c>
      <c r="I129" s="59">
        <f>I124</f>
        <v>0</v>
      </c>
      <c r="J129" s="128">
        <f>J124</f>
        <v>0</v>
      </c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</row>
    <row r="130" spans="1:162" ht="31.5">
      <c r="A130" s="25"/>
      <c r="B130" s="26" t="s">
        <v>22</v>
      </c>
      <c r="C130" s="26"/>
      <c r="D130" s="26"/>
      <c r="E130" s="26"/>
      <c r="F130" s="66"/>
      <c r="G130" s="41" t="s">
        <v>154</v>
      </c>
      <c r="H130" s="59">
        <v>0</v>
      </c>
      <c r="I130" s="59">
        <f>I80+I106</f>
        <v>0</v>
      </c>
      <c r="J130" s="128">
        <f>J80+J106</f>
        <v>0</v>
      </c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</row>
    <row r="131" spans="1:162" ht="18" customHeight="1">
      <c r="A131" s="25"/>
      <c r="B131" s="26"/>
      <c r="C131" s="26" t="s">
        <v>24</v>
      </c>
      <c r="D131" s="26"/>
      <c r="E131" s="26"/>
      <c r="F131" s="66"/>
      <c r="G131" s="41" t="s">
        <v>155</v>
      </c>
      <c r="H131" s="59">
        <v>0</v>
      </c>
      <c r="I131" s="59">
        <f>I122</f>
        <v>0</v>
      </c>
      <c r="J131" s="128">
        <f>J122</f>
        <v>0</v>
      </c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</row>
    <row r="132" spans="1:162" ht="15.75">
      <c r="A132" s="25"/>
      <c r="B132" s="26"/>
      <c r="C132" s="26" t="s">
        <v>22</v>
      </c>
      <c r="D132" s="26"/>
      <c r="E132" s="26"/>
      <c r="F132" s="66"/>
      <c r="G132" s="41" t="s">
        <v>156</v>
      </c>
      <c r="H132" s="59">
        <v>0</v>
      </c>
      <c r="I132" s="59">
        <f>I130-I131</f>
        <v>0</v>
      </c>
      <c r="J132" s="128">
        <f>J130-J131</f>
        <v>0</v>
      </c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</row>
    <row r="133" spans="1:162" ht="15.75">
      <c r="A133" s="25" t="s">
        <v>157</v>
      </c>
      <c r="B133" s="26" t="s">
        <v>14</v>
      </c>
      <c r="C133" s="26"/>
      <c r="D133" s="26"/>
      <c r="E133" s="26"/>
      <c r="F133" s="66"/>
      <c r="G133" s="41" t="s">
        <v>158</v>
      </c>
      <c r="H133" s="68">
        <v>1881566</v>
      </c>
      <c r="I133" s="68">
        <f>+I134+I141+I143+I145</f>
        <v>2225603</v>
      </c>
      <c r="J133" s="131">
        <f>+J134+J141+J143+J145</f>
        <v>4107169</v>
      </c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</row>
    <row r="134" spans="1:162" ht="15.75">
      <c r="A134" s="25"/>
      <c r="B134" s="26"/>
      <c r="C134" s="26"/>
      <c r="D134" s="26" t="s">
        <v>24</v>
      </c>
      <c r="E134" s="26"/>
      <c r="F134" s="66"/>
      <c r="G134" s="41" t="s">
        <v>159</v>
      </c>
      <c r="H134" s="59">
        <v>1881566</v>
      </c>
      <c r="I134" s="59">
        <f>+I135+I136+I137+I138+I139+I140</f>
        <v>2225603</v>
      </c>
      <c r="J134" s="128">
        <f>+J135+J136+J137+J138+J139+J140</f>
        <v>4107169</v>
      </c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</row>
    <row r="135" spans="1:162" ht="15.75">
      <c r="A135" s="25"/>
      <c r="B135" s="26"/>
      <c r="C135" s="26"/>
      <c r="D135" s="26" t="s">
        <v>71</v>
      </c>
      <c r="E135" s="26"/>
      <c r="F135" s="66"/>
      <c r="G135" s="41" t="s">
        <v>160</v>
      </c>
      <c r="H135" s="59">
        <v>190645</v>
      </c>
      <c r="I135" s="59">
        <f>+I148+I229</f>
        <v>186270</v>
      </c>
      <c r="J135" s="128">
        <f>+J148+J229</f>
        <v>376915</v>
      </c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</row>
    <row r="136" spans="1:162" ht="15.75">
      <c r="A136" s="25"/>
      <c r="B136" s="26"/>
      <c r="C136" s="26"/>
      <c r="D136" s="26" t="s">
        <v>73</v>
      </c>
      <c r="E136" s="26"/>
      <c r="F136" s="66"/>
      <c r="G136" s="41" t="s">
        <v>161</v>
      </c>
      <c r="H136" s="59">
        <v>33398</v>
      </c>
      <c r="I136" s="59">
        <f>+I174+I262</f>
        <v>37557</v>
      </c>
      <c r="J136" s="128">
        <f>+J174+J262</f>
        <v>70955</v>
      </c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</row>
    <row r="137" spans="1:162" ht="15.75">
      <c r="A137" s="25"/>
      <c r="B137" s="26"/>
      <c r="C137" s="26"/>
      <c r="D137" s="26" t="s">
        <v>75</v>
      </c>
      <c r="E137" s="26"/>
      <c r="F137" s="66"/>
      <c r="G137" s="41" t="s">
        <v>162</v>
      </c>
      <c r="H137" s="59">
        <v>0</v>
      </c>
      <c r="I137" s="59">
        <f>+I297</f>
        <v>0</v>
      </c>
      <c r="J137" s="128">
        <f>+J297</f>
        <v>0</v>
      </c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</row>
    <row r="138" spans="1:162" ht="15.75">
      <c r="A138" s="25"/>
      <c r="B138" s="26"/>
      <c r="C138" s="26"/>
      <c r="D138" s="26" t="s">
        <v>77</v>
      </c>
      <c r="E138" s="26"/>
      <c r="F138" s="66"/>
      <c r="G138" s="41" t="s">
        <v>163</v>
      </c>
      <c r="H138" s="59">
        <v>0</v>
      </c>
      <c r="I138" s="59">
        <f>+I204</f>
        <v>0</v>
      </c>
      <c r="J138" s="128">
        <f>+J204</f>
        <v>0</v>
      </c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</row>
    <row r="139" spans="1:162" ht="31.5">
      <c r="A139" s="25"/>
      <c r="B139" s="26"/>
      <c r="C139" s="26"/>
      <c r="D139" s="26">
        <v>51</v>
      </c>
      <c r="E139" s="26"/>
      <c r="F139" s="66"/>
      <c r="G139" s="41" t="s">
        <v>164</v>
      </c>
      <c r="H139" s="59">
        <v>415823</v>
      </c>
      <c r="I139" s="59">
        <f>+I206+I300</f>
        <v>500366</v>
      </c>
      <c r="J139" s="128">
        <f>+J206+J300</f>
        <v>916189</v>
      </c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</row>
    <row r="140" spans="1:162" ht="15.75">
      <c r="A140" s="25"/>
      <c r="B140" s="26"/>
      <c r="C140" s="26"/>
      <c r="D140" s="26">
        <v>57</v>
      </c>
      <c r="E140" s="26"/>
      <c r="F140" s="66"/>
      <c r="G140" s="41" t="s">
        <v>165</v>
      </c>
      <c r="H140" s="59">
        <v>1241700</v>
      </c>
      <c r="I140" s="59">
        <f>+I209+I305</f>
        <v>1501410</v>
      </c>
      <c r="J140" s="128">
        <f>+J209+J305</f>
        <v>2743110</v>
      </c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</row>
    <row r="141" spans="1:162" ht="15.75">
      <c r="A141" s="25"/>
      <c r="B141" s="26"/>
      <c r="C141" s="26"/>
      <c r="D141" s="26" t="s">
        <v>94</v>
      </c>
      <c r="E141" s="26"/>
      <c r="F141" s="66"/>
      <c r="G141" s="41" t="s">
        <v>166</v>
      </c>
      <c r="H141" s="59">
        <v>0</v>
      </c>
      <c r="I141" s="59">
        <f>+I142</f>
        <v>0</v>
      </c>
      <c r="J141" s="128">
        <f>+J142</f>
        <v>0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</row>
    <row r="142" spans="1:162" ht="15.75">
      <c r="A142" s="25"/>
      <c r="B142" s="26"/>
      <c r="C142" s="26"/>
      <c r="D142" s="26">
        <v>71</v>
      </c>
      <c r="E142" s="26"/>
      <c r="F142" s="66"/>
      <c r="G142" s="41" t="s">
        <v>167</v>
      </c>
      <c r="H142" s="59">
        <v>0</v>
      </c>
      <c r="I142" s="59">
        <f>+I214+I340</f>
        <v>0</v>
      </c>
      <c r="J142" s="128">
        <f>+J214+J340</f>
        <v>0</v>
      </c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</row>
    <row r="143" spans="1:162" ht="15.75">
      <c r="A143" s="61"/>
      <c r="B143" s="62"/>
      <c r="C143" s="62"/>
      <c r="D143" s="62">
        <v>79</v>
      </c>
      <c r="E143" s="62"/>
      <c r="F143" s="72"/>
      <c r="G143" s="64" t="s">
        <v>168</v>
      </c>
      <c r="H143" s="65">
        <v>0</v>
      </c>
      <c r="I143" s="65">
        <f>+I144</f>
        <v>0</v>
      </c>
      <c r="J143" s="129">
        <f>+J144</f>
        <v>0</v>
      </c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</row>
    <row r="144" spans="1:162" ht="15.75">
      <c r="A144" s="25"/>
      <c r="B144" s="26"/>
      <c r="C144" s="26"/>
      <c r="D144" s="26">
        <v>81</v>
      </c>
      <c r="E144" s="26"/>
      <c r="F144" s="66"/>
      <c r="G144" s="41" t="s">
        <v>169</v>
      </c>
      <c r="H144" s="59">
        <v>0</v>
      </c>
      <c r="I144" s="59">
        <f>+I348</f>
        <v>0</v>
      </c>
      <c r="J144" s="128">
        <f>+J348</f>
        <v>0</v>
      </c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</row>
    <row r="145" spans="1:162" ht="32.25" thickBot="1">
      <c r="A145" s="45"/>
      <c r="B145" s="46"/>
      <c r="C145" s="46"/>
      <c r="D145" s="46">
        <v>85</v>
      </c>
      <c r="E145" s="46"/>
      <c r="F145" s="73"/>
      <c r="G145" s="74" t="s">
        <v>170</v>
      </c>
      <c r="H145" s="75">
        <v>0</v>
      </c>
      <c r="I145" s="75">
        <f>I222+I352</f>
        <v>0</v>
      </c>
      <c r="J145" s="132">
        <f>J222+J352</f>
        <v>0</v>
      </c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</row>
    <row r="146" spans="1:162" s="1" customFormat="1" ht="18">
      <c r="A146" s="275" t="s">
        <v>171</v>
      </c>
      <c r="B146" s="276"/>
      <c r="C146" s="276"/>
      <c r="D146" s="276"/>
      <c r="E146" s="276"/>
      <c r="F146" s="277"/>
      <c r="G146" s="125" t="s">
        <v>172</v>
      </c>
      <c r="H146" s="76">
        <v>0</v>
      </c>
      <c r="I146" s="76">
        <f>I147+I214+I222</f>
        <v>0</v>
      </c>
      <c r="J146" s="133">
        <f>J147+J214+J222</f>
        <v>0</v>
      </c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</row>
    <row r="147" spans="1:162" ht="15.75">
      <c r="A147" s="25"/>
      <c r="B147" s="26"/>
      <c r="C147" s="26"/>
      <c r="D147" s="26" t="s">
        <v>24</v>
      </c>
      <c r="E147" s="26"/>
      <c r="F147" s="27"/>
      <c r="G147" s="67" t="s">
        <v>70</v>
      </c>
      <c r="H147" s="59">
        <v>0</v>
      </c>
      <c r="I147" s="59">
        <f>I148+I174+I204+I206+I209</f>
        <v>0</v>
      </c>
      <c r="J147" s="128">
        <f>J148+J174+J204+J206+J209</f>
        <v>0</v>
      </c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</row>
    <row r="148" spans="1:162" ht="15.75">
      <c r="A148" s="25"/>
      <c r="B148" s="26"/>
      <c r="C148" s="26"/>
      <c r="D148" s="26" t="s">
        <v>71</v>
      </c>
      <c r="E148" s="26"/>
      <c r="F148" s="27"/>
      <c r="G148" s="67" t="s">
        <v>72</v>
      </c>
      <c r="H148" s="59">
        <v>0</v>
      </c>
      <c r="I148" s="59">
        <f>I149+I167</f>
        <v>0</v>
      </c>
      <c r="J148" s="128">
        <f>J149+J167</f>
        <v>0</v>
      </c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</row>
    <row r="149" spans="1:162" ht="15.75">
      <c r="A149" s="25"/>
      <c r="B149" s="26"/>
      <c r="C149" s="26"/>
      <c r="D149" s="26"/>
      <c r="E149" s="26" t="s">
        <v>24</v>
      </c>
      <c r="F149" s="27"/>
      <c r="G149" s="41" t="s">
        <v>104</v>
      </c>
      <c r="H149" s="59">
        <v>0</v>
      </c>
      <c r="I149" s="59">
        <f>SUM(I150:I166)</f>
        <v>0</v>
      </c>
      <c r="J149" s="128">
        <f>SUM(J150:J166)</f>
        <v>0</v>
      </c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</row>
    <row r="150" spans="1:162" ht="15">
      <c r="A150" s="34"/>
      <c r="B150" s="35"/>
      <c r="C150" s="35"/>
      <c r="D150" s="35"/>
      <c r="E150" s="35"/>
      <c r="F150" s="36" t="s">
        <v>24</v>
      </c>
      <c r="G150" s="70" t="s">
        <v>105</v>
      </c>
      <c r="H150" s="71">
        <v>0</v>
      </c>
      <c r="I150" s="71">
        <v>0</v>
      </c>
      <c r="J150" s="122">
        <f>H150+I150</f>
        <v>0</v>
      </c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</row>
    <row r="151" spans="1:162" ht="15">
      <c r="A151" s="34"/>
      <c r="B151" s="35"/>
      <c r="C151" s="35"/>
      <c r="D151" s="35"/>
      <c r="E151" s="35"/>
      <c r="F151" s="36" t="s">
        <v>22</v>
      </c>
      <c r="G151" s="70" t="s">
        <v>106</v>
      </c>
      <c r="H151" s="71">
        <v>0</v>
      </c>
      <c r="I151" s="71">
        <v>0</v>
      </c>
      <c r="J151" s="122">
        <f>H151+I151</f>
        <v>0</v>
      </c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</row>
    <row r="152" spans="1:162" ht="15">
      <c r="A152" s="34"/>
      <c r="B152" s="35"/>
      <c r="C152" s="35"/>
      <c r="D152" s="35"/>
      <c r="E152" s="35"/>
      <c r="F152" s="36" t="s">
        <v>39</v>
      </c>
      <c r="G152" s="70" t="s">
        <v>107</v>
      </c>
      <c r="H152" s="71">
        <v>0</v>
      </c>
      <c r="I152" s="71">
        <v>0</v>
      </c>
      <c r="J152" s="122">
        <f>H152+I152</f>
        <v>0</v>
      </c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</row>
    <row r="153" spans="1:162" ht="15">
      <c r="A153" s="34"/>
      <c r="B153" s="35"/>
      <c r="C153" s="35"/>
      <c r="D153" s="35"/>
      <c r="E153" s="35"/>
      <c r="F153" s="36" t="s">
        <v>14</v>
      </c>
      <c r="G153" s="70" t="s">
        <v>108</v>
      </c>
      <c r="H153" s="71">
        <v>0</v>
      </c>
      <c r="I153" s="71">
        <v>0</v>
      </c>
      <c r="J153" s="122">
        <f>H153+I153</f>
        <v>0</v>
      </c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</row>
    <row r="154" spans="1:162" ht="19.5" customHeight="1" hidden="1">
      <c r="A154" s="34"/>
      <c r="B154" s="35"/>
      <c r="C154" s="35"/>
      <c r="D154" s="35"/>
      <c r="E154" s="35"/>
      <c r="F154" s="36"/>
      <c r="G154" s="70" t="s">
        <v>109</v>
      </c>
      <c r="H154" s="71"/>
      <c r="I154" s="71"/>
      <c r="J154" s="130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</row>
    <row r="155" spans="1:162" ht="15">
      <c r="A155" s="34"/>
      <c r="B155" s="35"/>
      <c r="C155" s="35"/>
      <c r="D155" s="35"/>
      <c r="E155" s="35"/>
      <c r="F155" s="36" t="s">
        <v>26</v>
      </c>
      <c r="G155" s="70" t="s">
        <v>110</v>
      </c>
      <c r="H155" s="71">
        <v>0</v>
      </c>
      <c r="I155" s="71">
        <v>0</v>
      </c>
      <c r="J155" s="122">
        <f>H155+I155</f>
        <v>0</v>
      </c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</row>
    <row r="156" spans="1:162" ht="15">
      <c r="A156" s="34"/>
      <c r="B156" s="35"/>
      <c r="C156" s="35"/>
      <c r="D156" s="35"/>
      <c r="E156" s="35"/>
      <c r="F156" s="36" t="s">
        <v>130</v>
      </c>
      <c r="G156" s="70" t="s">
        <v>111</v>
      </c>
      <c r="H156" s="71">
        <v>0</v>
      </c>
      <c r="I156" s="71">
        <v>0</v>
      </c>
      <c r="J156" s="122">
        <f>H156+I156</f>
        <v>0</v>
      </c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</row>
    <row r="157" spans="1:162" ht="15">
      <c r="A157" s="34"/>
      <c r="B157" s="35"/>
      <c r="C157" s="35"/>
      <c r="D157" s="35"/>
      <c r="E157" s="35"/>
      <c r="F157" s="36" t="s">
        <v>112</v>
      </c>
      <c r="G157" s="70" t="s">
        <v>113</v>
      </c>
      <c r="H157" s="71">
        <v>0</v>
      </c>
      <c r="I157" s="71">
        <v>0</v>
      </c>
      <c r="J157" s="122">
        <f>H157+I157</f>
        <v>0</v>
      </c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</row>
    <row r="158" spans="1:162" ht="15">
      <c r="A158" s="34"/>
      <c r="B158" s="35"/>
      <c r="C158" s="35"/>
      <c r="D158" s="35"/>
      <c r="E158" s="35"/>
      <c r="F158" s="36" t="s">
        <v>114</v>
      </c>
      <c r="G158" s="70" t="s">
        <v>115</v>
      </c>
      <c r="H158" s="71">
        <v>0</v>
      </c>
      <c r="I158" s="71">
        <v>0</v>
      </c>
      <c r="J158" s="122">
        <f>H158+I158</f>
        <v>0</v>
      </c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</row>
    <row r="159" spans="1:162" ht="25.5" customHeight="1" hidden="1">
      <c r="A159" s="34"/>
      <c r="B159" s="35"/>
      <c r="C159" s="35"/>
      <c r="D159" s="35"/>
      <c r="E159" s="35"/>
      <c r="F159" s="36"/>
      <c r="G159" s="70" t="s">
        <v>116</v>
      </c>
      <c r="H159" s="71"/>
      <c r="I159" s="71"/>
      <c r="J159" s="130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</row>
    <row r="160" spans="1:162" ht="15" hidden="1">
      <c r="A160" s="34"/>
      <c r="B160" s="35"/>
      <c r="C160" s="35"/>
      <c r="D160" s="35"/>
      <c r="E160" s="35"/>
      <c r="F160" s="36"/>
      <c r="G160" s="70" t="s">
        <v>117</v>
      </c>
      <c r="H160" s="71"/>
      <c r="I160" s="71"/>
      <c r="J160" s="130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</row>
    <row r="161" spans="1:162" ht="30">
      <c r="A161" s="34"/>
      <c r="B161" s="35"/>
      <c r="C161" s="35"/>
      <c r="D161" s="35"/>
      <c r="E161" s="35"/>
      <c r="F161" s="36">
        <v>12</v>
      </c>
      <c r="G161" s="70" t="s">
        <v>118</v>
      </c>
      <c r="H161" s="71">
        <v>0</v>
      </c>
      <c r="I161" s="71">
        <v>0</v>
      </c>
      <c r="J161" s="122">
        <f>H161+I161</f>
        <v>0</v>
      </c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</row>
    <row r="162" spans="1:162" ht="15">
      <c r="A162" s="34"/>
      <c r="B162" s="35"/>
      <c r="C162" s="35"/>
      <c r="D162" s="35"/>
      <c r="E162" s="35"/>
      <c r="F162" s="36">
        <v>13</v>
      </c>
      <c r="G162" s="70" t="s">
        <v>119</v>
      </c>
      <c r="H162" s="71">
        <v>0</v>
      </c>
      <c r="I162" s="71">
        <v>0</v>
      </c>
      <c r="J162" s="122">
        <f>H162+I162</f>
        <v>0</v>
      </c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</row>
    <row r="163" spans="1:162" ht="15" hidden="1">
      <c r="A163" s="34"/>
      <c r="B163" s="35"/>
      <c r="C163" s="35"/>
      <c r="D163" s="35"/>
      <c r="E163" s="35"/>
      <c r="F163" s="36"/>
      <c r="G163" s="70" t="s">
        <v>120</v>
      </c>
      <c r="H163" s="71"/>
      <c r="I163" s="71"/>
      <c r="J163" s="130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</row>
    <row r="164" spans="1:162" ht="30" hidden="1">
      <c r="A164" s="34"/>
      <c r="B164" s="35"/>
      <c r="C164" s="35"/>
      <c r="D164" s="35"/>
      <c r="E164" s="35"/>
      <c r="F164" s="36"/>
      <c r="G164" s="70" t="s">
        <v>121</v>
      </c>
      <c r="H164" s="71"/>
      <c r="I164" s="71"/>
      <c r="J164" s="130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</row>
    <row r="165" spans="1:162" ht="15" hidden="1">
      <c r="A165" s="34"/>
      <c r="B165" s="35"/>
      <c r="C165" s="35"/>
      <c r="D165" s="35"/>
      <c r="E165" s="35"/>
      <c r="F165" s="36"/>
      <c r="G165" s="70" t="s">
        <v>122</v>
      </c>
      <c r="H165" s="71"/>
      <c r="I165" s="71"/>
      <c r="J165" s="130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</row>
    <row r="166" spans="1:162" ht="15">
      <c r="A166" s="34"/>
      <c r="B166" s="35"/>
      <c r="C166" s="35"/>
      <c r="D166" s="35"/>
      <c r="E166" s="35"/>
      <c r="F166" s="36" t="s">
        <v>75</v>
      </c>
      <c r="G166" s="70" t="s">
        <v>123</v>
      </c>
      <c r="H166" s="71">
        <v>0</v>
      </c>
      <c r="I166" s="71">
        <v>0</v>
      </c>
      <c r="J166" s="122">
        <f>H166+I166</f>
        <v>0</v>
      </c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</row>
    <row r="167" spans="1:162" ht="15.75">
      <c r="A167" s="25"/>
      <c r="B167" s="26"/>
      <c r="C167" s="26"/>
      <c r="D167" s="26"/>
      <c r="E167" s="26" t="s">
        <v>39</v>
      </c>
      <c r="F167" s="27"/>
      <c r="G167" s="41" t="s">
        <v>124</v>
      </c>
      <c r="H167" s="59">
        <v>0</v>
      </c>
      <c r="I167" s="59">
        <f>I168+I169+I170+I171+I172+I173</f>
        <v>0</v>
      </c>
      <c r="J167" s="128">
        <f>J168+J169+J170+J171+J172+J173</f>
        <v>0</v>
      </c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</row>
    <row r="168" spans="1:162" ht="30">
      <c r="A168" s="34"/>
      <c r="B168" s="35"/>
      <c r="C168" s="35"/>
      <c r="D168" s="35"/>
      <c r="E168" s="35"/>
      <c r="F168" s="36" t="s">
        <v>24</v>
      </c>
      <c r="G168" s="70" t="s">
        <v>125</v>
      </c>
      <c r="H168" s="71">
        <v>0</v>
      </c>
      <c r="I168" s="71">
        <v>0</v>
      </c>
      <c r="J168" s="122">
        <f aca="true" t="shared" si="3" ref="J168:J173">H168+I168</f>
        <v>0</v>
      </c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</row>
    <row r="169" spans="1:162" ht="15">
      <c r="A169" s="34"/>
      <c r="B169" s="35"/>
      <c r="C169" s="35"/>
      <c r="D169" s="35"/>
      <c r="E169" s="35"/>
      <c r="F169" s="36" t="s">
        <v>22</v>
      </c>
      <c r="G169" s="70" t="s">
        <v>126</v>
      </c>
      <c r="H169" s="71">
        <v>0</v>
      </c>
      <c r="I169" s="71">
        <v>0</v>
      </c>
      <c r="J169" s="122">
        <f t="shared" si="3"/>
        <v>0</v>
      </c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</row>
    <row r="170" spans="1:162" ht="15">
      <c r="A170" s="34"/>
      <c r="B170" s="35"/>
      <c r="C170" s="35"/>
      <c r="D170" s="35"/>
      <c r="E170" s="35"/>
      <c r="F170" s="36" t="s">
        <v>39</v>
      </c>
      <c r="G170" s="70" t="s">
        <v>127</v>
      </c>
      <c r="H170" s="71">
        <v>0</v>
      </c>
      <c r="I170" s="71">
        <v>0</v>
      </c>
      <c r="J170" s="122">
        <f t="shared" si="3"/>
        <v>0</v>
      </c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</row>
    <row r="171" spans="1:162" ht="30" customHeight="1">
      <c r="A171" s="34"/>
      <c r="B171" s="35"/>
      <c r="C171" s="35"/>
      <c r="D171" s="35"/>
      <c r="E171" s="35"/>
      <c r="F171" s="36" t="s">
        <v>14</v>
      </c>
      <c r="G171" s="70" t="s">
        <v>128</v>
      </c>
      <c r="H171" s="71">
        <v>0</v>
      </c>
      <c r="I171" s="71">
        <v>0</v>
      </c>
      <c r="J171" s="122">
        <f t="shared" si="3"/>
        <v>0</v>
      </c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</row>
    <row r="172" spans="1:162" ht="30" customHeight="1">
      <c r="A172" s="34"/>
      <c r="B172" s="35"/>
      <c r="C172" s="35"/>
      <c r="D172" s="35"/>
      <c r="E172" s="35"/>
      <c r="F172" s="36" t="s">
        <v>26</v>
      </c>
      <c r="G172" s="70" t="s">
        <v>129</v>
      </c>
      <c r="H172" s="71">
        <v>0</v>
      </c>
      <c r="I172" s="71">
        <v>0</v>
      </c>
      <c r="J172" s="122">
        <f t="shared" si="3"/>
        <v>0</v>
      </c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</row>
    <row r="173" spans="1:162" ht="30" customHeight="1">
      <c r="A173" s="34"/>
      <c r="B173" s="35"/>
      <c r="C173" s="35"/>
      <c r="D173" s="35"/>
      <c r="E173" s="35"/>
      <c r="F173" s="36" t="s">
        <v>130</v>
      </c>
      <c r="G173" s="70" t="s">
        <v>131</v>
      </c>
      <c r="H173" s="71">
        <v>0</v>
      </c>
      <c r="I173" s="71">
        <v>0</v>
      </c>
      <c r="J173" s="122">
        <f t="shared" si="3"/>
        <v>0</v>
      </c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</row>
    <row r="174" spans="1:162" ht="15.75">
      <c r="A174" s="25"/>
      <c r="B174" s="26"/>
      <c r="C174" s="26"/>
      <c r="D174" s="26" t="s">
        <v>73</v>
      </c>
      <c r="E174" s="26"/>
      <c r="F174" s="27"/>
      <c r="G174" s="67" t="s">
        <v>74</v>
      </c>
      <c r="H174" s="59">
        <v>0</v>
      </c>
      <c r="I174" s="59">
        <f>I175+I186+I187+I191+I194+I195+I196+I197+I199</f>
        <v>0</v>
      </c>
      <c r="J174" s="128">
        <f>J175+J186+J187+J191+J194+J195+J196+J197+J199</f>
        <v>0</v>
      </c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</row>
    <row r="175" spans="1:162" ht="15.75">
      <c r="A175" s="25"/>
      <c r="B175" s="26"/>
      <c r="C175" s="26"/>
      <c r="D175" s="26"/>
      <c r="E175" s="26" t="s">
        <v>24</v>
      </c>
      <c r="F175" s="27"/>
      <c r="G175" s="41" t="s">
        <v>132</v>
      </c>
      <c r="H175" s="59">
        <v>0</v>
      </c>
      <c r="I175" s="59">
        <f>SUM(I176:I185)</f>
        <v>0</v>
      </c>
      <c r="J175" s="128">
        <f>SUM(J176:J185)</f>
        <v>0</v>
      </c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</row>
    <row r="176" spans="1:162" ht="15">
      <c r="A176" s="34"/>
      <c r="B176" s="35"/>
      <c r="C176" s="35"/>
      <c r="D176" s="35"/>
      <c r="E176" s="35"/>
      <c r="F176" s="36" t="s">
        <v>24</v>
      </c>
      <c r="G176" s="70" t="s">
        <v>133</v>
      </c>
      <c r="H176" s="71">
        <v>0</v>
      </c>
      <c r="I176" s="71">
        <v>0</v>
      </c>
      <c r="J176" s="122">
        <f aca="true" t="shared" si="4" ref="J176:J181">H176+I176</f>
        <v>0</v>
      </c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</row>
    <row r="177" spans="1:162" ht="15">
      <c r="A177" s="34"/>
      <c r="B177" s="35"/>
      <c r="C177" s="35"/>
      <c r="D177" s="35"/>
      <c r="E177" s="35"/>
      <c r="F177" s="36" t="s">
        <v>22</v>
      </c>
      <c r="G177" s="70" t="s">
        <v>134</v>
      </c>
      <c r="H177" s="71">
        <v>0</v>
      </c>
      <c r="I177" s="71">
        <v>0</v>
      </c>
      <c r="J177" s="122">
        <f t="shared" si="4"/>
        <v>0</v>
      </c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</row>
    <row r="178" spans="1:162" ht="15">
      <c r="A178" s="34"/>
      <c r="B178" s="35"/>
      <c r="C178" s="35"/>
      <c r="D178" s="35"/>
      <c r="E178" s="35"/>
      <c r="F178" s="36" t="s">
        <v>39</v>
      </c>
      <c r="G178" s="70" t="s">
        <v>135</v>
      </c>
      <c r="H178" s="71">
        <v>0</v>
      </c>
      <c r="I178" s="71">
        <v>0</v>
      </c>
      <c r="J178" s="122">
        <f t="shared" si="4"/>
        <v>0</v>
      </c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</row>
    <row r="179" spans="1:162" ht="15">
      <c r="A179" s="34"/>
      <c r="B179" s="35"/>
      <c r="C179" s="35"/>
      <c r="D179" s="35"/>
      <c r="E179" s="35"/>
      <c r="F179" s="36" t="s">
        <v>14</v>
      </c>
      <c r="G179" s="70" t="s">
        <v>136</v>
      </c>
      <c r="H179" s="71">
        <v>0</v>
      </c>
      <c r="I179" s="71">
        <v>0</v>
      </c>
      <c r="J179" s="122">
        <f t="shared" si="4"/>
        <v>0</v>
      </c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</row>
    <row r="180" spans="1:162" ht="15">
      <c r="A180" s="34"/>
      <c r="B180" s="35"/>
      <c r="C180" s="35"/>
      <c r="D180" s="35"/>
      <c r="E180" s="35"/>
      <c r="F180" s="36" t="s">
        <v>139</v>
      </c>
      <c r="G180" s="70" t="s">
        <v>173</v>
      </c>
      <c r="H180" s="71">
        <v>0</v>
      </c>
      <c r="I180" s="71">
        <v>0</v>
      </c>
      <c r="J180" s="122">
        <f t="shared" si="4"/>
        <v>0</v>
      </c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</row>
    <row r="181" spans="1:162" ht="15">
      <c r="A181" s="34"/>
      <c r="B181" s="35"/>
      <c r="C181" s="35"/>
      <c r="D181" s="35"/>
      <c r="E181" s="35"/>
      <c r="F181" s="36" t="s">
        <v>26</v>
      </c>
      <c r="G181" s="70" t="s">
        <v>174</v>
      </c>
      <c r="H181" s="71">
        <v>0</v>
      </c>
      <c r="I181" s="71">
        <v>0</v>
      </c>
      <c r="J181" s="122">
        <f t="shared" si="4"/>
        <v>0</v>
      </c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</row>
    <row r="182" spans="1:162" ht="15" hidden="1">
      <c r="A182" s="34"/>
      <c r="B182" s="35"/>
      <c r="C182" s="35"/>
      <c r="D182" s="35"/>
      <c r="E182" s="35"/>
      <c r="F182" s="36"/>
      <c r="G182" s="70" t="s">
        <v>175</v>
      </c>
      <c r="H182" s="71"/>
      <c r="I182" s="71"/>
      <c r="J182" s="130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</row>
    <row r="183" spans="1:162" ht="17.25" customHeight="1">
      <c r="A183" s="34"/>
      <c r="B183" s="35"/>
      <c r="C183" s="35"/>
      <c r="D183" s="35"/>
      <c r="E183" s="35"/>
      <c r="F183" s="36" t="s">
        <v>112</v>
      </c>
      <c r="G183" s="70" t="s">
        <v>176</v>
      </c>
      <c r="H183" s="71">
        <v>0</v>
      </c>
      <c r="I183" s="71">
        <v>0</v>
      </c>
      <c r="J183" s="122">
        <f>H183+I183</f>
        <v>0</v>
      </c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</row>
    <row r="184" spans="1:162" ht="30">
      <c r="A184" s="34"/>
      <c r="B184" s="35"/>
      <c r="C184" s="35"/>
      <c r="D184" s="35"/>
      <c r="E184" s="35"/>
      <c r="F184" s="36" t="s">
        <v>114</v>
      </c>
      <c r="G184" s="70" t="s">
        <v>137</v>
      </c>
      <c r="H184" s="71">
        <v>0</v>
      </c>
      <c r="I184" s="71">
        <v>0</v>
      </c>
      <c r="J184" s="122">
        <f>H184+I184</f>
        <v>0</v>
      </c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</row>
    <row r="185" spans="1:162" ht="30">
      <c r="A185" s="34"/>
      <c r="B185" s="35"/>
      <c r="C185" s="35"/>
      <c r="D185" s="35"/>
      <c r="E185" s="35"/>
      <c r="F185" s="36" t="s">
        <v>75</v>
      </c>
      <c r="G185" s="70" t="s">
        <v>138</v>
      </c>
      <c r="H185" s="71">
        <v>0</v>
      </c>
      <c r="I185" s="71">
        <v>0</v>
      </c>
      <c r="J185" s="122">
        <f>H185+I185</f>
        <v>0</v>
      </c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</row>
    <row r="186" spans="1:162" ht="15">
      <c r="A186" s="34"/>
      <c r="B186" s="35"/>
      <c r="C186" s="35"/>
      <c r="D186" s="35"/>
      <c r="E186" s="35" t="s">
        <v>22</v>
      </c>
      <c r="F186" s="36"/>
      <c r="G186" s="70" t="s">
        <v>177</v>
      </c>
      <c r="H186" s="71">
        <v>0</v>
      </c>
      <c r="I186" s="71">
        <v>0</v>
      </c>
      <c r="J186" s="122">
        <f>H186+I186</f>
        <v>0</v>
      </c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</row>
    <row r="187" spans="1:162" ht="30">
      <c r="A187" s="25"/>
      <c r="B187" s="26"/>
      <c r="C187" s="26"/>
      <c r="D187" s="26"/>
      <c r="E187" s="26" t="s">
        <v>139</v>
      </c>
      <c r="F187" s="27"/>
      <c r="G187" s="67" t="s">
        <v>140</v>
      </c>
      <c r="H187" s="59">
        <v>0</v>
      </c>
      <c r="I187" s="59">
        <f>SUM(I188:I190)</f>
        <v>0</v>
      </c>
      <c r="J187" s="128">
        <f>SUM(J188:J190)</f>
        <v>0</v>
      </c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</row>
    <row r="188" spans="1:162" ht="15" hidden="1">
      <c r="A188" s="34"/>
      <c r="B188" s="35"/>
      <c r="C188" s="35"/>
      <c r="D188" s="35"/>
      <c r="E188" s="35"/>
      <c r="F188" s="36"/>
      <c r="G188" s="70" t="s">
        <v>141</v>
      </c>
      <c r="H188" s="71"/>
      <c r="I188" s="71"/>
      <c r="J188" s="130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</row>
    <row r="189" spans="1:162" ht="15" hidden="1">
      <c r="A189" s="34"/>
      <c r="B189" s="35"/>
      <c r="C189" s="35"/>
      <c r="D189" s="35"/>
      <c r="E189" s="35"/>
      <c r="F189" s="36"/>
      <c r="G189" s="70" t="s">
        <v>142</v>
      </c>
      <c r="H189" s="71"/>
      <c r="I189" s="71"/>
      <c r="J189" s="130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</row>
    <row r="190" spans="1:162" ht="15">
      <c r="A190" s="34"/>
      <c r="B190" s="35"/>
      <c r="C190" s="35"/>
      <c r="D190" s="35"/>
      <c r="E190" s="35"/>
      <c r="F190" s="36" t="s">
        <v>75</v>
      </c>
      <c r="G190" s="70" t="s">
        <v>143</v>
      </c>
      <c r="H190" s="71">
        <v>0</v>
      </c>
      <c r="I190" s="71">
        <v>0</v>
      </c>
      <c r="J190" s="122">
        <f>H190+I190</f>
        <v>0</v>
      </c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</row>
    <row r="191" spans="1:162" ht="15.75">
      <c r="A191" s="25"/>
      <c r="B191" s="26"/>
      <c r="C191" s="26"/>
      <c r="D191" s="26"/>
      <c r="E191" s="26" t="s">
        <v>26</v>
      </c>
      <c r="F191" s="27"/>
      <c r="G191" s="67" t="s">
        <v>178</v>
      </c>
      <c r="H191" s="59">
        <v>0</v>
      </c>
      <c r="I191" s="59">
        <f>I192+I193</f>
        <v>0</v>
      </c>
      <c r="J191" s="128">
        <f>J192+J193</f>
        <v>0</v>
      </c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</row>
    <row r="192" spans="1:162" ht="30">
      <c r="A192" s="34"/>
      <c r="B192" s="35"/>
      <c r="C192" s="35"/>
      <c r="D192" s="35"/>
      <c r="E192" s="35"/>
      <c r="F192" s="36" t="s">
        <v>24</v>
      </c>
      <c r="G192" s="70" t="s">
        <v>179</v>
      </c>
      <c r="H192" s="71">
        <v>0</v>
      </c>
      <c r="I192" s="71">
        <v>0</v>
      </c>
      <c r="J192" s="122">
        <f>H192+I192</f>
        <v>0</v>
      </c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</row>
    <row r="193" spans="1:162" ht="15" hidden="1">
      <c r="A193" s="34"/>
      <c r="B193" s="35"/>
      <c r="C193" s="35"/>
      <c r="D193" s="35"/>
      <c r="E193" s="35"/>
      <c r="F193" s="36"/>
      <c r="G193" s="70" t="s">
        <v>180</v>
      </c>
      <c r="H193" s="71"/>
      <c r="I193" s="71"/>
      <c r="J193" s="130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</row>
    <row r="194" spans="1:162" ht="30">
      <c r="A194" s="34"/>
      <c r="B194" s="35"/>
      <c r="C194" s="35"/>
      <c r="D194" s="35"/>
      <c r="E194" s="35">
        <v>11</v>
      </c>
      <c r="F194" s="36"/>
      <c r="G194" s="70" t="s">
        <v>181</v>
      </c>
      <c r="H194" s="71">
        <v>0</v>
      </c>
      <c r="I194" s="71">
        <v>0</v>
      </c>
      <c r="J194" s="122">
        <f>H194+I194</f>
        <v>0</v>
      </c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</row>
    <row r="195" spans="1:162" ht="15">
      <c r="A195" s="34"/>
      <c r="B195" s="35"/>
      <c r="C195" s="35"/>
      <c r="D195" s="35"/>
      <c r="E195" s="35">
        <v>13</v>
      </c>
      <c r="F195" s="36"/>
      <c r="G195" s="70" t="s">
        <v>144</v>
      </c>
      <c r="H195" s="71">
        <v>0</v>
      </c>
      <c r="I195" s="71">
        <v>0</v>
      </c>
      <c r="J195" s="122">
        <f>H195+I195</f>
        <v>0</v>
      </c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</row>
    <row r="196" spans="1:162" ht="15">
      <c r="A196" s="34"/>
      <c r="B196" s="35"/>
      <c r="C196" s="35"/>
      <c r="D196" s="35"/>
      <c r="E196" s="35">
        <v>14</v>
      </c>
      <c r="F196" s="36"/>
      <c r="G196" s="70" t="s">
        <v>182</v>
      </c>
      <c r="H196" s="71">
        <v>0</v>
      </c>
      <c r="I196" s="71">
        <v>0</v>
      </c>
      <c r="J196" s="122">
        <f>H196+I196</f>
        <v>0</v>
      </c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</row>
    <row r="197" spans="1:162" ht="30" hidden="1">
      <c r="A197" s="34"/>
      <c r="B197" s="35"/>
      <c r="C197" s="35"/>
      <c r="D197" s="35"/>
      <c r="E197" s="35"/>
      <c r="F197" s="36"/>
      <c r="G197" s="70" t="s">
        <v>183</v>
      </c>
      <c r="H197" s="71"/>
      <c r="I197" s="71"/>
      <c r="J197" s="130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</row>
    <row r="198" spans="1:162" ht="30" hidden="1">
      <c r="A198" s="34"/>
      <c r="B198" s="35"/>
      <c r="C198" s="35"/>
      <c r="D198" s="35"/>
      <c r="E198" s="35"/>
      <c r="F198" s="36"/>
      <c r="G198" s="70" t="s">
        <v>184</v>
      </c>
      <c r="H198" s="71"/>
      <c r="I198" s="71"/>
      <c r="J198" s="130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</row>
    <row r="199" spans="1:162" ht="15.75">
      <c r="A199" s="25"/>
      <c r="B199" s="26"/>
      <c r="C199" s="26"/>
      <c r="D199" s="26"/>
      <c r="E199" s="26" t="s">
        <v>75</v>
      </c>
      <c r="F199" s="27"/>
      <c r="G199" s="67" t="s">
        <v>145</v>
      </c>
      <c r="H199" s="59">
        <v>0</v>
      </c>
      <c r="I199" s="59">
        <f>I200+I201+I202+I203</f>
        <v>0</v>
      </c>
      <c r="J199" s="128">
        <f>J200+J201+J202+J203</f>
        <v>0</v>
      </c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</row>
    <row r="200" spans="1:162" ht="15" hidden="1">
      <c r="A200" s="34"/>
      <c r="B200" s="35"/>
      <c r="C200" s="35"/>
      <c r="D200" s="35"/>
      <c r="E200" s="35"/>
      <c r="F200" s="36"/>
      <c r="G200" s="70" t="s">
        <v>146</v>
      </c>
      <c r="H200" s="71"/>
      <c r="I200" s="71"/>
      <c r="J200" s="130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</row>
    <row r="201" spans="1:162" ht="15">
      <c r="A201" s="34"/>
      <c r="B201" s="35"/>
      <c r="C201" s="35"/>
      <c r="D201" s="35"/>
      <c r="E201" s="35"/>
      <c r="F201" s="36" t="s">
        <v>14</v>
      </c>
      <c r="G201" s="70" t="s">
        <v>147</v>
      </c>
      <c r="H201" s="71">
        <v>0</v>
      </c>
      <c r="I201" s="71">
        <v>0</v>
      </c>
      <c r="J201" s="122">
        <f>H201+I201</f>
        <v>0</v>
      </c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</row>
    <row r="202" spans="1:162" ht="30" hidden="1">
      <c r="A202" s="34"/>
      <c r="B202" s="35"/>
      <c r="C202" s="35"/>
      <c r="D202" s="35"/>
      <c r="E202" s="35"/>
      <c r="F202" s="36"/>
      <c r="G202" s="70" t="s">
        <v>148</v>
      </c>
      <c r="H202" s="71"/>
      <c r="I202" s="71"/>
      <c r="J202" s="130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</row>
    <row r="203" spans="1:162" ht="15">
      <c r="A203" s="34"/>
      <c r="B203" s="35"/>
      <c r="C203" s="35"/>
      <c r="D203" s="35"/>
      <c r="E203" s="35"/>
      <c r="F203" s="36" t="s">
        <v>75</v>
      </c>
      <c r="G203" s="70" t="s">
        <v>149</v>
      </c>
      <c r="H203" s="71">
        <v>0</v>
      </c>
      <c r="I203" s="71">
        <v>0</v>
      </c>
      <c r="J203" s="122">
        <f>H203+I203</f>
        <v>0</v>
      </c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</row>
    <row r="204" spans="1:162" ht="15.75">
      <c r="A204" s="25"/>
      <c r="B204" s="26"/>
      <c r="C204" s="26"/>
      <c r="D204" s="26" t="s">
        <v>77</v>
      </c>
      <c r="E204" s="26"/>
      <c r="F204" s="27"/>
      <c r="G204" s="67" t="s">
        <v>185</v>
      </c>
      <c r="H204" s="59">
        <v>0</v>
      </c>
      <c r="I204" s="59">
        <f>I205</f>
        <v>0</v>
      </c>
      <c r="J204" s="128">
        <f>J205</f>
        <v>0</v>
      </c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</row>
    <row r="205" spans="1:162" ht="30">
      <c r="A205" s="34"/>
      <c r="B205" s="35"/>
      <c r="C205" s="35"/>
      <c r="D205" s="35"/>
      <c r="E205" s="35" t="s">
        <v>114</v>
      </c>
      <c r="F205" s="36"/>
      <c r="G205" s="70" t="s">
        <v>186</v>
      </c>
      <c r="H205" s="71">
        <v>0</v>
      </c>
      <c r="I205" s="71">
        <v>0</v>
      </c>
      <c r="J205" s="122">
        <f>H205+I205</f>
        <v>0</v>
      </c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</row>
    <row r="206" spans="1:162" ht="30">
      <c r="A206" s="25"/>
      <c r="B206" s="26"/>
      <c r="C206" s="26"/>
      <c r="D206" s="26">
        <v>51</v>
      </c>
      <c r="E206" s="26"/>
      <c r="F206" s="27"/>
      <c r="G206" s="67" t="s">
        <v>79</v>
      </c>
      <c r="H206" s="59">
        <v>0</v>
      </c>
      <c r="I206" s="59">
        <f>I207</f>
        <v>0</v>
      </c>
      <c r="J206" s="128">
        <f>J207</f>
        <v>0</v>
      </c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</row>
    <row r="207" spans="1:162" ht="15.75">
      <c r="A207" s="25"/>
      <c r="B207" s="26"/>
      <c r="C207" s="26"/>
      <c r="D207" s="26"/>
      <c r="E207" s="26" t="s">
        <v>24</v>
      </c>
      <c r="F207" s="27"/>
      <c r="G207" s="41" t="s">
        <v>80</v>
      </c>
      <c r="H207" s="59">
        <v>0</v>
      </c>
      <c r="I207" s="59">
        <f>I208</f>
        <v>0</v>
      </c>
      <c r="J207" s="128">
        <f>J208</f>
        <v>0</v>
      </c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</row>
    <row r="208" spans="1:162" ht="15">
      <c r="A208" s="34"/>
      <c r="B208" s="35"/>
      <c r="C208" s="35"/>
      <c r="D208" s="35"/>
      <c r="E208" s="35"/>
      <c r="F208" s="36" t="s">
        <v>24</v>
      </c>
      <c r="G208" s="70" t="s">
        <v>81</v>
      </c>
      <c r="H208" s="71">
        <v>0</v>
      </c>
      <c r="I208" s="71">
        <v>0</v>
      </c>
      <c r="J208" s="122">
        <f>H208+I208</f>
        <v>0</v>
      </c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</row>
    <row r="209" spans="1:162" ht="15.75">
      <c r="A209" s="25"/>
      <c r="B209" s="26"/>
      <c r="C209" s="26"/>
      <c r="D209" s="26">
        <v>57</v>
      </c>
      <c r="E209" s="26"/>
      <c r="F209" s="27"/>
      <c r="G209" s="67" t="s">
        <v>187</v>
      </c>
      <c r="H209" s="59">
        <v>0</v>
      </c>
      <c r="I209" s="59">
        <f>I211</f>
        <v>0</v>
      </c>
      <c r="J209" s="128">
        <f>J211</f>
        <v>0</v>
      </c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</row>
    <row r="210" spans="1:162" ht="15.75" hidden="1">
      <c r="A210" s="25"/>
      <c r="B210" s="26"/>
      <c r="C210" s="26"/>
      <c r="D210" s="26"/>
      <c r="E210" s="26"/>
      <c r="F210" s="27"/>
      <c r="G210" s="41" t="s">
        <v>89</v>
      </c>
      <c r="H210" s="78"/>
      <c r="I210" s="78"/>
      <c r="J210" s="13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</row>
    <row r="211" spans="1:162" ht="15.75">
      <c r="A211" s="25"/>
      <c r="B211" s="26"/>
      <c r="C211" s="26"/>
      <c r="D211" s="26"/>
      <c r="E211" s="26" t="s">
        <v>22</v>
      </c>
      <c r="F211" s="27"/>
      <c r="G211" s="41" t="s">
        <v>90</v>
      </c>
      <c r="H211" s="59">
        <v>0</v>
      </c>
      <c r="I211" s="59">
        <f>I213+I212</f>
        <v>0</v>
      </c>
      <c r="J211" s="128">
        <f>J213+J212</f>
        <v>0</v>
      </c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</row>
    <row r="212" spans="1:162" ht="15" hidden="1">
      <c r="A212" s="34"/>
      <c r="B212" s="35"/>
      <c r="C212" s="35"/>
      <c r="D212" s="35"/>
      <c r="E212" s="35"/>
      <c r="F212" s="36"/>
      <c r="G212" s="70" t="s">
        <v>91</v>
      </c>
      <c r="H212" s="71"/>
      <c r="I212" s="71"/>
      <c r="J212" s="130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</row>
    <row r="213" spans="1:162" ht="15">
      <c r="A213" s="34"/>
      <c r="B213" s="35"/>
      <c r="C213" s="35"/>
      <c r="D213" s="35"/>
      <c r="E213" s="35"/>
      <c r="F213" s="36" t="s">
        <v>22</v>
      </c>
      <c r="G213" s="70" t="s">
        <v>92</v>
      </c>
      <c r="H213" s="71">
        <v>0</v>
      </c>
      <c r="I213" s="71"/>
      <c r="J213" s="122">
        <f>H213+I213</f>
        <v>0</v>
      </c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</row>
    <row r="214" spans="1:162" ht="15.75">
      <c r="A214" s="25"/>
      <c r="B214" s="26"/>
      <c r="C214" s="26"/>
      <c r="D214" s="26" t="s">
        <v>94</v>
      </c>
      <c r="E214" s="26"/>
      <c r="F214" s="27"/>
      <c r="G214" s="67" t="s">
        <v>188</v>
      </c>
      <c r="H214" s="59">
        <v>0</v>
      </c>
      <c r="I214" s="59">
        <f>I215</f>
        <v>0</v>
      </c>
      <c r="J214" s="128">
        <f>J215</f>
        <v>0</v>
      </c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</row>
    <row r="215" spans="1:162" ht="13.5" customHeight="1">
      <c r="A215" s="25"/>
      <c r="B215" s="26"/>
      <c r="C215" s="26"/>
      <c r="D215" s="26">
        <v>71</v>
      </c>
      <c r="E215" s="26"/>
      <c r="F215" s="27"/>
      <c r="G215" s="67" t="s">
        <v>189</v>
      </c>
      <c r="H215" s="59">
        <v>0</v>
      </c>
      <c r="I215" s="59">
        <f>I216+I221</f>
        <v>0</v>
      </c>
      <c r="J215" s="128">
        <f>J216+J221</f>
        <v>0</v>
      </c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</row>
    <row r="216" spans="1:162" ht="17.25" customHeight="1">
      <c r="A216" s="25"/>
      <c r="B216" s="26"/>
      <c r="C216" s="26"/>
      <c r="D216" s="26"/>
      <c r="E216" s="26" t="s">
        <v>24</v>
      </c>
      <c r="F216" s="27"/>
      <c r="G216" s="41" t="s">
        <v>190</v>
      </c>
      <c r="H216" s="59">
        <v>0</v>
      </c>
      <c r="I216" s="59">
        <f>I217+I218+I219+I220</f>
        <v>0</v>
      </c>
      <c r="J216" s="128">
        <f>J217+J218+J219+J220</f>
        <v>0</v>
      </c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</row>
    <row r="217" spans="1:162" ht="16.5" customHeight="1" hidden="1">
      <c r="A217" s="34"/>
      <c r="B217" s="35"/>
      <c r="C217" s="35"/>
      <c r="D217" s="35"/>
      <c r="E217" s="35"/>
      <c r="F217" s="36"/>
      <c r="G217" s="70" t="s">
        <v>191</v>
      </c>
      <c r="H217" s="71"/>
      <c r="I217" s="71"/>
      <c r="J217" s="130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</row>
    <row r="218" spans="1:162" ht="30" customHeight="1">
      <c r="A218" s="34"/>
      <c r="B218" s="35"/>
      <c r="C218" s="35"/>
      <c r="D218" s="35"/>
      <c r="E218" s="35"/>
      <c r="F218" s="36" t="s">
        <v>22</v>
      </c>
      <c r="G218" s="70" t="s">
        <v>192</v>
      </c>
      <c r="H218" s="71">
        <v>0</v>
      </c>
      <c r="I218" s="71">
        <v>0</v>
      </c>
      <c r="J218" s="122">
        <f>H218+I218</f>
        <v>0</v>
      </c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</row>
    <row r="219" spans="1:162" ht="27.75" customHeight="1">
      <c r="A219" s="34"/>
      <c r="B219" s="35"/>
      <c r="C219" s="35"/>
      <c r="D219" s="35"/>
      <c r="E219" s="35"/>
      <c r="F219" s="36" t="s">
        <v>39</v>
      </c>
      <c r="G219" s="70" t="s">
        <v>193</v>
      </c>
      <c r="H219" s="71">
        <v>0</v>
      </c>
      <c r="I219" s="71">
        <v>0</v>
      </c>
      <c r="J219" s="122">
        <f>H219+I219</f>
        <v>0</v>
      </c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</row>
    <row r="220" spans="1:162" ht="18.75" customHeight="1">
      <c r="A220" s="34"/>
      <c r="B220" s="35"/>
      <c r="C220" s="35"/>
      <c r="D220" s="35"/>
      <c r="E220" s="35"/>
      <c r="F220" s="36" t="s">
        <v>75</v>
      </c>
      <c r="G220" s="70" t="s">
        <v>194</v>
      </c>
      <c r="H220" s="71">
        <v>0</v>
      </c>
      <c r="I220" s="71">
        <v>0</v>
      </c>
      <c r="J220" s="122">
        <f>H220+I220</f>
        <v>0</v>
      </c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</row>
    <row r="221" spans="1:162" ht="15.75" customHeight="1">
      <c r="A221" s="34"/>
      <c r="B221" s="35"/>
      <c r="C221" s="35"/>
      <c r="D221" s="35"/>
      <c r="E221" s="35" t="s">
        <v>39</v>
      </c>
      <c r="F221" s="36"/>
      <c r="G221" s="70" t="s">
        <v>195</v>
      </c>
      <c r="H221" s="71">
        <v>0</v>
      </c>
      <c r="I221" s="71">
        <v>0</v>
      </c>
      <c r="J221" s="122">
        <f>H221+I221</f>
        <v>0</v>
      </c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</row>
    <row r="222" spans="1:162" ht="15">
      <c r="A222" s="34"/>
      <c r="B222" s="35"/>
      <c r="C222" s="35"/>
      <c r="D222" s="35">
        <v>85</v>
      </c>
      <c r="E222" s="35"/>
      <c r="F222" s="36"/>
      <c r="G222" s="70" t="s">
        <v>101</v>
      </c>
      <c r="H222" s="71">
        <v>0</v>
      </c>
      <c r="I222" s="71"/>
      <c r="J222" s="122">
        <f>H222+I222</f>
        <v>0</v>
      </c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</row>
    <row r="223" spans="1:162" ht="15" hidden="1">
      <c r="A223" s="34"/>
      <c r="B223" s="35"/>
      <c r="C223" s="35"/>
      <c r="D223" s="35"/>
      <c r="E223" s="35"/>
      <c r="F223" s="36"/>
      <c r="G223" s="70" t="s">
        <v>196</v>
      </c>
      <c r="H223" s="71"/>
      <c r="I223" s="71"/>
      <c r="J223" s="130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</row>
    <row r="224" spans="1:162" ht="15.75">
      <c r="A224" s="25" t="s">
        <v>171</v>
      </c>
      <c r="B224" s="26" t="s">
        <v>130</v>
      </c>
      <c r="C224" s="26"/>
      <c r="D224" s="26"/>
      <c r="E224" s="26"/>
      <c r="F224" s="27"/>
      <c r="G224" s="67" t="s">
        <v>197</v>
      </c>
      <c r="H224" s="59">
        <v>0</v>
      </c>
      <c r="I224" s="59">
        <f>I225</f>
        <v>0</v>
      </c>
      <c r="J224" s="128">
        <f>J225</f>
        <v>0</v>
      </c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</row>
    <row r="225" spans="1:162" ht="30">
      <c r="A225" s="25"/>
      <c r="B225" s="26"/>
      <c r="C225" s="26" t="s">
        <v>24</v>
      </c>
      <c r="D225" s="26"/>
      <c r="E225" s="26"/>
      <c r="F225" s="27"/>
      <c r="G225" s="67" t="s">
        <v>198</v>
      </c>
      <c r="H225" s="59">
        <v>0</v>
      </c>
      <c r="I225" s="59">
        <f>I206</f>
        <v>0</v>
      </c>
      <c r="J225" s="128">
        <f>J206</f>
        <v>0</v>
      </c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</row>
    <row r="226" spans="1:162" ht="30.75" thickBot="1">
      <c r="A226" s="45"/>
      <c r="B226" s="46" t="s">
        <v>47</v>
      </c>
      <c r="C226" s="46"/>
      <c r="D226" s="46"/>
      <c r="E226" s="46"/>
      <c r="F226" s="47"/>
      <c r="G226" s="79" t="s">
        <v>199</v>
      </c>
      <c r="H226" s="80">
        <v>0</v>
      </c>
      <c r="I226" s="80">
        <f>I146-I225</f>
        <v>0</v>
      </c>
      <c r="J226" s="135">
        <f>J146-J225</f>
        <v>0</v>
      </c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</row>
    <row r="227" spans="1:162" s="1" customFormat="1" ht="18" customHeight="1">
      <c r="A227" s="272" t="s">
        <v>200</v>
      </c>
      <c r="B227" s="273"/>
      <c r="C227" s="273"/>
      <c r="D227" s="273"/>
      <c r="E227" s="273"/>
      <c r="F227" s="274"/>
      <c r="G227" s="22" t="s">
        <v>201</v>
      </c>
      <c r="H227" s="54">
        <v>1881566</v>
      </c>
      <c r="I227" s="54">
        <f>I228+I340+I348+I352</f>
        <v>2225603</v>
      </c>
      <c r="J227" s="126">
        <f>J228+J340+J348+J352</f>
        <v>4107169</v>
      </c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</row>
    <row r="228" spans="1:162" ht="15.75">
      <c r="A228" s="25"/>
      <c r="B228" s="26"/>
      <c r="C228" s="26"/>
      <c r="D228" s="26" t="s">
        <v>24</v>
      </c>
      <c r="E228" s="26"/>
      <c r="F228" s="27"/>
      <c r="G228" s="67" t="s">
        <v>70</v>
      </c>
      <c r="H228" s="59">
        <v>1881566</v>
      </c>
      <c r="I228" s="59">
        <f>I229+I262+I297+I300+I305+I338</f>
        <v>2225603</v>
      </c>
      <c r="J228" s="128">
        <f>J229+J262+J297+J300+J305+J338</f>
        <v>4107169</v>
      </c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</row>
    <row r="229" spans="1:162" ht="15.75">
      <c r="A229" s="25"/>
      <c r="B229" s="26"/>
      <c r="C229" s="26"/>
      <c r="D229" s="26" t="s">
        <v>71</v>
      </c>
      <c r="E229" s="26"/>
      <c r="F229" s="27"/>
      <c r="G229" s="67" t="s">
        <v>72</v>
      </c>
      <c r="H229" s="59">
        <v>190645</v>
      </c>
      <c r="I229" s="59">
        <f>I230+I248+I255</f>
        <v>186270</v>
      </c>
      <c r="J229" s="128">
        <f>J230+J248+J255</f>
        <v>376915</v>
      </c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</row>
    <row r="230" spans="1:162" ht="15.75">
      <c r="A230" s="25"/>
      <c r="B230" s="26"/>
      <c r="C230" s="26"/>
      <c r="D230" s="26"/>
      <c r="E230" s="26" t="s">
        <v>24</v>
      </c>
      <c r="F230" s="27"/>
      <c r="G230" s="41" t="s">
        <v>104</v>
      </c>
      <c r="H230" s="59">
        <v>154184</v>
      </c>
      <c r="I230" s="59">
        <f>SUM(I231:I247)</f>
        <v>151991</v>
      </c>
      <c r="J230" s="128">
        <f>SUM(J231:J247)</f>
        <v>306175</v>
      </c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</row>
    <row r="231" spans="1:162" ht="15">
      <c r="A231" s="34"/>
      <c r="B231" s="35"/>
      <c r="C231" s="35"/>
      <c r="D231" s="35"/>
      <c r="E231" s="35"/>
      <c r="F231" s="36" t="s">
        <v>24</v>
      </c>
      <c r="G231" s="70" t="s">
        <v>105</v>
      </c>
      <c r="H231" s="71">
        <v>149380</v>
      </c>
      <c r="I231" s="71">
        <v>147498</v>
      </c>
      <c r="J231" s="122">
        <f>H231+I231</f>
        <v>296878</v>
      </c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</row>
    <row r="232" spans="1:162" ht="15">
      <c r="A232" s="34"/>
      <c r="B232" s="35"/>
      <c r="C232" s="35"/>
      <c r="D232" s="35"/>
      <c r="E232" s="35"/>
      <c r="F232" s="36" t="s">
        <v>22</v>
      </c>
      <c r="G232" s="70" t="s">
        <v>106</v>
      </c>
      <c r="H232" s="71">
        <v>0</v>
      </c>
      <c r="I232" s="71">
        <v>0</v>
      </c>
      <c r="J232" s="122">
        <f>H232+I232</f>
        <v>0</v>
      </c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</row>
    <row r="233" spans="1:162" ht="15">
      <c r="A233" s="34"/>
      <c r="B233" s="35"/>
      <c r="C233" s="35"/>
      <c r="D233" s="35"/>
      <c r="E233" s="35"/>
      <c r="F233" s="36" t="s">
        <v>39</v>
      </c>
      <c r="G233" s="70" t="s">
        <v>107</v>
      </c>
      <c r="H233" s="71">
        <v>0</v>
      </c>
      <c r="I233" s="71">
        <v>0</v>
      </c>
      <c r="J233" s="122">
        <f>H233+I233</f>
        <v>0</v>
      </c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</row>
    <row r="234" spans="1:162" ht="15">
      <c r="A234" s="34"/>
      <c r="B234" s="35"/>
      <c r="C234" s="35"/>
      <c r="D234" s="35"/>
      <c r="E234" s="35"/>
      <c r="F234" s="36" t="s">
        <v>14</v>
      </c>
      <c r="G234" s="70" t="s">
        <v>108</v>
      </c>
      <c r="H234" s="71">
        <v>0</v>
      </c>
      <c r="I234" s="71">
        <v>0</v>
      </c>
      <c r="J234" s="122">
        <f>H234+I234</f>
        <v>0</v>
      </c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</row>
    <row r="235" spans="1:162" ht="15" hidden="1">
      <c r="A235" s="34"/>
      <c r="B235" s="35"/>
      <c r="C235" s="35"/>
      <c r="D235" s="35"/>
      <c r="E235" s="35"/>
      <c r="F235" s="36"/>
      <c r="G235" s="70" t="s">
        <v>109</v>
      </c>
      <c r="H235" s="71"/>
      <c r="I235" s="71"/>
      <c r="J235" s="130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</row>
    <row r="236" spans="1:162" ht="15">
      <c r="A236" s="34"/>
      <c r="B236" s="35"/>
      <c r="C236" s="35"/>
      <c r="D236" s="35"/>
      <c r="E236" s="35"/>
      <c r="F236" s="36" t="s">
        <v>26</v>
      </c>
      <c r="G236" s="70" t="s">
        <v>110</v>
      </c>
      <c r="H236" s="71">
        <v>0</v>
      </c>
      <c r="I236" s="71">
        <v>0</v>
      </c>
      <c r="J236" s="122">
        <f>H236+I236</f>
        <v>0</v>
      </c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</row>
    <row r="237" spans="1:162" ht="15">
      <c r="A237" s="34"/>
      <c r="B237" s="35"/>
      <c r="C237" s="35"/>
      <c r="D237" s="35"/>
      <c r="E237" s="35"/>
      <c r="F237" s="36" t="s">
        <v>130</v>
      </c>
      <c r="G237" s="70" t="s">
        <v>111</v>
      </c>
      <c r="H237" s="71">
        <v>0</v>
      </c>
      <c r="I237" s="71">
        <v>0</v>
      </c>
      <c r="J237" s="122">
        <f>H237+I237</f>
        <v>0</v>
      </c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</row>
    <row r="238" spans="1:162" ht="15">
      <c r="A238" s="34"/>
      <c r="B238" s="35"/>
      <c r="C238" s="35"/>
      <c r="D238" s="35"/>
      <c r="E238" s="35"/>
      <c r="F238" s="36" t="s">
        <v>112</v>
      </c>
      <c r="G238" s="70" t="s">
        <v>113</v>
      </c>
      <c r="H238" s="71">
        <v>0</v>
      </c>
      <c r="I238" s="71">
        <v>0</v>
      </c>
      <c r="J238" s="122">
        <f>H238+I238</f>
        <v>0</v>
      </c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</row>
    <row r="239" spans="1:162" ht="15">
      <c r="A239" s="34"/>
      <c r="B239" s="35"/>
      <c r="C239" s="35"/>
      <c r="D239" s="35"/>
      <c r="E239" s="35"/>
      <c r="F239" s="36" t="s">
        <v>114</v>
      </c>
      <c r="G239" s="70" t="s">
        <v>115</v>
      </c>
      <c r="H239" s="71">
        <v>0</v>
      </c>
      <c r="I239" s="71">
        <v>0</v>
      </c>
      <c r="J239" s="122">
        <f>H239+I239</f>
        <v>0</v>
      </c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</row>
    <row r="240" spans="1:162" ht="30" hidden="1">
      <c r="A240" s="34"/>
      <c r="B240" s="35"/>
      <c r="C240" s="35"/>
      <c r="D240" s="35"/>
      <c r="E240" s="35"/>
      <c r="F240" s="36"/>
      <c r="G240" s="70" t="s">
        <v>116</v>
      </c>
      <c r="H240" s="71"/>
      <c r="I240" s="71"/>
      <c r="J240" s="130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</row>
    <row r="241" spans="1:162" ht="15" hidden="1">
      <c r="A241" s="34"/>
      <c r="B241" s="35"/>
      <c r="C241" s="35"/>
      <c r="D241" s="35"/>
      <c r="E241" s="35"/>
      <c r="F241" s="36"/>
      <c r="G241" s="70" t="s">
        <v>117</v>
      </c>
      <c r="H241" s="71"/>
      <c r="I241" s="71"/>
      <c r="J241" s="130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</row>
    <row r="242" spans="1:162" ht="30">
      <c r="A242" s="34"/>
      <c r="B242" s="35"/>
      <c r="C242" s="35"/>
      <c r="D242" s="35"/>
      <c r="E242" s="35"/>
      <c r="F242" s="36">
        <v>12</v>
      </c>
      <c r="G242" s="70" t="s">
        <v>118</v>
      </c>
      <c r="H242" s="71">
        <v>4243</v>
      </c>
      <c r="I242" s="71">
        <v>3830</v>
      </c>
      <c r="J242" s="122">
        <f>H242+I242</f>
        <v>8073</v>
      </c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</row>
    <row r="243" spans="1:162" ht="15">
      <c r="A243" s="34"/>
      <c r="B243" s="35"/>
      <c r="C243" s="35"/>
      <c r="D243" s="35"/>
      <c r="E243" s="35"/>
      <c r="F243" s="36">
        <v>13</v>
      </c>
      <c r="G243" s="70" t="s">
        <v>119</v>
      </c>
      <c r="H243" s="71">
        <v>561</v>
      </c>
      <c r="I243" s="71">
        <v>663</v>
      </c>
      <c r="J243" s="122">
        <f>H243+I243</f>
        <v>1224</v>
      </c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</row>
    <row r="244" spans="1:162" ht="15" hidden="1">
      <c r="A244" s="34"/>
      <c r="B244" s="35"/>
      <c r="C244" s="35"/>
      <c r="D244" s="35"/>
      <c r="E244" s="35"/>
      <c r="F244" s="36"/>
      <c r="G244" s="70" t="s">
        <v>120</v>
      </c>
      <c r="H244" s="71"/>
      <c r="I244" s="71"/>
      <c r="J244" s="130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</row>
    <row r="245" spans="1:162" ht="30" hidden="1">
      <c r="A245" s="34"/>
      <c r="B245" s="35"/>
      <c r="C245" s="35"/>
      <c r="D245" s="35"/>
      <c r="E245" s="35"/>
      <c r="F245" s="36"/>
      <c r="G245" s="70" t="s">
        <v>121</v>
      </c>
      <c r="H245" s="71"/>
      <c r="I245" s="71"/>
      <c r="J245" s="130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</row>
    <row r="246" spans="1:162" ht="15" hidden="1">
      <c r="A246" s="34"/>
      <c r="B246" s="35"/>
      <c r="C246" s="35"/>
      <c r="D246" s="35"/>
      <c r="E246" s="35"/>
      <c r="F246" s="36"/>
      <c r="G246" s="70" t="s">
        <v>122</v>
      </c>
      <c r="H246" s="71"/>
      <c r="I246" s="71"/>
      <c r="J246" s="130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</row>
    <row r="247" spans="1:162" ht="15">
      <c r="A247" s="34"/>
      <c r="B247" s="35"/>
      <c r="C247" s="35"/>
      <c r="D247" s="35"/>
      <c r="E247" s="35"/>
      <c r="F247" s="36" t="s">
        <v>75</v>
      </c>
      <c r="G247" s="70" t="s">
        <v>123</v>
      </c>
      <c r="H247" s="71">
        <v>0</v>
      </c>
      <c r="I247" s="71"/>
      <c r="J247" s="122">
        <f>H247+I247</f>
        <v>0</v>
      </c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</row>
    <row r="248" spans="1:162" ht="15.75">
      <c r="A248" s="25"/>
      <c r="B248" s="26"/>
      <c r="C248" s="26"/>
      <c r="D248" s="26"/>
      <c r="E248" s="26" t="s">
        <v>22</v>
      </c>
      <c r="F248" s="27"/>
      <c r="G248" s="41" t="s">
        <v>202</v>
      </c>
      <c r="H248" s="59">
        <v>0</v>
      </c>
      <c r="I248" s="59">
        <f>I252+I253+I249</f>
        <v>0</v>
      </c>
      <c r="J248" s="128">
        <f>J252+J253+J249</f>
        <v>0</v>
      </c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</row>
    <row r="249" spans="1:162" ht="15">
      <c r="A249" s="34"/>
      <c r="B249" s="35"/>
      <c r="C249" s="35"/>
      <c r="D249" s="35"/>
      <c r="E249" s="35"/>
      <c r="F249" s="36"/>
      <c r="G249" s="70" t="s">
        <v>203</v>
      </c>
      <c r="H249" s="71">
        <v>0</v>
      </c>
      <c r="I249" s="71">
        <v>0</v>
      </c>
      <c r="J249" s="122">
        <f>H249+I249</f>
        <v>0</v>
      </c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</row>
    <row r="250" spans="1:162" ht="15" hidden="1">
      <c r="A250" s="34"/>
      <c r="B250" s="35"/>
      <c r="C250" s="35"/>
      <c r="D250" s="35"/>
      <c r="E250" s="35"/>
      <c r="F250" s="36"/>
      <c r="G250" s="70" t="s">
        <v>204</v>
      </c>
      <c r="H250" s="71"/>
      <c r="I250" s="71"/>
      <c r="J250" s="130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</row>
    <row r="251" spans="1:162" ht="30" hidden="1">
      <c r="A251" s="34"/>
      <c r="B251" s="35"/>
      <c r="C251" s="35"/>
      <c r="D251" s="35"/>
      <c r="E251" s="35"/>
      <c r="F251" s="36"/>
      <c r="G251" s="70" t="s">
        <v>205</v>
      </c>
      <c r="H251" s="71"/>
      <c r="I251" s="71"/>
      <c r="J251" s="130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</row>
    <row r="252" spans="1:162" ht="30">
      <c r="A252" s="34"/>
      <c r="B252" s="35"/>
      <c r="C252" s="35"/>
      <c r="D252" s="35"/>
      <c r="E252" s="35"/>
      <c r="F252" s="36" t="s">
        <v>14</v>
      </c>
      <c r="G252" s="70" t="s">
        <v>206</v>
      </c>
      <c r="H252" s="71">
        <v>0</v>
      </c>
      <c r="I252" s="71">
        <v>0</v>
      </c>
      <c r="J252" s="122">
        <f>H252+I252</f>
        <v>0</v>
      </c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</row>
    <row r="253" spans="1:162" ht="30">
      <c r="A253" s="34"/>
      <c r="B253" s="35"/>
      <c r="C253" s="35"/>
      <c r="D253" s="35"/>
      <c r="E253" s="35"/>
      <c r="F253" s="36" t="s">
        <v>139</v>
      </c>
      <c r="G253" s="70" t="s">
        <v>207</v>
      </c>
      <c r="H253" s="71">
        <v>0</v>
      </c>
      <c r="I253" s="71">
        <v>0</v>
      </c>
      <c r="J253" s="122">
        <f>H253+I253</f>
        <v>0</v>
      </c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</row>
    <row r="254" spans="1:162" ht="15" hidden="1">
      <c r="A254" s="34"/>
      <c r="B254" s="35"/>
      <c r="C254" s="35"/>
      <c r="D254" s="35"/>
      <c r="E254" s="35"/>
      <c r="F254" s="36"/>
      <c r="G254" s="70" t="s">
        <v>208</v>
      </c>
      <c r="H254" s="71"/>
      <c r="I254" s="71"/>
      <c r="J254" s="130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</row>
    <row r="255" spans="1:162" ht="15.75">
      <c r="A255" s="25"/>
      <c r="B255" s="26"/>
      <c r="C255" s="26"/>
      <c r="D255" s="26"/>
      <c r="E255" s="26" t="s">
        <v>39</v>
      </c>
      <c r="F255" s="27"/>
      <c r="G255" s="41" t="s">
        <v>124</v>
      </c>
      <c r="H255" s="59">
        <v>36461</v>
      </c>
      <c r="I255" s="59">
        <f>SUM(I256+I257+I258+I259+I260+I261)</f>
        <v>34279</v>
      </c>
      <c r="J255" s="128">
        <f>SUM(J256+J257+J258+J259+J260+J261)</f>
        <v>70740</v>
      </c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</row>
    <row r="256" spans="1:162" ht="18.75" customHeight="1">
      <c r="A256" s="34"/>
      <c r="B256" s="35"/>
      <c r="C256" s="35"/>
      <c r="D256" s="35"/>
      <c r="E256" s="35"/>
      <c r="F256" s="36" t="s">
        <v>24</v>
      </c>
      <c r="G256" s="70" t="s">
        <v>125</v>
      </c>
      <c r="H256" s="71">
        <v>24209</v>
      </c>
      <c r="I256" s="71">
        <v>23894</v>
      </c>
      <c r="J256" s="122">
        <f aca="true" t="shared" si="5" ref="J256:J261">H256+I256</f>
        <v>48103</v>
      </c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</row>
    <row r="257" spans="1:162" ht="15">
      <c r="A257" s="34"/>
      <c r="B257" s="35"/>
      <c r="C257" s="35"/>
      <c r="D257" s="35"/>
      <c r="E257" s="35"/>
      <c r="F257" s="36" t="s">
        <v>22</v>
      </c>
      <c r="G257" s="70" t="s">
        <v>126</v>
      </c>
      <c r="H257" s="71">
        <v>746</v>
      </c>
      <c r="I257" s="71">
        <v>737</v>
      </c>
      <c r="J257" s="122">
        <f t="shared" si="5"/>
        <v>1483</v>
      </c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</row>
    <row r="258" spans="1:162" ht="15">
      <c r="A258" s="34"/>
      <c r="B258" s="35"/>
      <c r="C258" s="35"/>
      <c r="D258" s="35"/>
      <c r="E258" s="35"/>
      <c r="F258" s="36" t="s">
        <v>39</v>
      </c>
      <c r="G258" s="70" t="s">
        <v>127</v>
      </c>
      <c r="H258" s="71">
        <v>7988</v>
      </c>
      <c r="I258" s="71">
        <v>7869</v>
      </c>
      <c r="J258" s="122">
        <f t="shared" si="5"/>
        <v>15857</v>
      </c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</row>
    <row r="259" spans="1:162" ht="30">
      <c r="A259" s="34"/>
      <c r="B259" s="35"/>
      <c r="C259" s="35"/>
      <c r="D259" s="35"/>
      <c r="E259" s="35"/>
      <c r="F259" s="36" t="s">
        <v>14</v>
      </c>
      <c r="G259" s="70" t="s">
        <v>128</v>
      </c>
      <c r="H259" s="71">
        <v>223</v>
      </c>
      <c r="I259" s="71">
        <v>221</v>
      </c>
      <c r="J259" s="122">
        <f t="shared" si="5"/>
        <v>444</v>
      </c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</row>
    <row r="260" spans="1:162" ht="30">
      <c r="A260" s="34"/>
      <c r="B260" s="35"/>
      <c r="C260" s="35"/>
      <c r="D260" s="35"/>
      <c r="E260" s="35"/>
      <c r="F260" s="36" t="s">
        <v>26</v>
      </c>
      <c r="G260" s="70" t="s">
        <v>129</v>
      </c>
      <c r="H260" s="71">
        <v>3295</v>
      </c>
      <c r="I260" s="71">
        <v>1558</v>
      </c>
      <c r="J260" s="122">
        <f t="shared" si="5"/>
        <v>4853</v>
      </c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</row>
    <row r="261" spans="1:162" ht="30">
      <c r="A261" s="34"/>
      <c r="B261" s="35"/>
      <c r="C261" s="35"/>
      <c r="D261" s="35"/>
      <c r="E261" s="35"/>
      <c r="F261" s="36" t="s">
        <v>130</v>
      </c>
      <c r="G261" s="70" t="s">
        <v>131</v>
      </c>
      <c r="H261" s="71">
        <v>0</v>
      </c>
      <c r="I261" s="71"/>
      <c r="J261" s="122">
        <f t="shared" si="5"/>
        <v>0</v>
      </c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</row>
    <row r="262" spans="1:162" ht="15.75">
      <c r="A262" s="25"/>
      <c r="B262" s="26"/>
      <c r="C262" s="26"/>
      <c r="D262" s="26" t="s">
        <v>73</v>
      </c>
      <c r="E262" s="26"/>
      <c r="F262" s="27"/>
      <c r="G262" s="67" t="s">
        <v>74</v>
      </c>
      <c r="H262" s="59">
        <v>33398</v>
      </c>
      <c r="I262" s="59">
        <f>I263+I274+I275+I279+I282+I283+I284+I285+I286+I287+I289+I290</f>
        <v>37557</v>
      </c>
      <c r="J262" s="128">
        <f>J263+J274+J275+J279+J282+J283+J284+J285+J286+J287+J289+J290</f>
        <v>70955</v>
      </c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</row>
    <row r="263" spans="1:162" ht="15.75">
      <c r="A263" s="25"/>
      <c r="B263" s="26"/>
      <c r="C263" s="26"/>
      <c r="D263" s="26"/>
      <c r="E263" s="26" t="s">
        <v>24</v>
      </c>
      <c r="F263" s="27"/>
      <c r="G263" s="41" t="s">
        <v>132</v>
      </c>
      <c r="H263" s="59">
        <v>17053</v>
      </c>
      <c r="I263" s="59">
        <f>SUM(I264:I273)</f>
        <v>21728</v>
      </c>
      <c r="J263" s="128">
        <f>SUM(J264:J273)</f>
        <v>38781</v>
      </c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</row>
    <row r="264" spans="1:162" ht="15">
      <c r="A264" s="34"/>
      <c r="B264" s="35"/>
      <c r="C264" s="35"/>
      <c r="D264" s="35"/>
      <c r="E264" s="35"/>
      <c r="F264" s="36" t="s">
        <v>24</v>
      </c>
      <c r="G264" s="70" t="s">
        <v>133</v>
      </c>
      <c r="H264" s="71">
        <v>0</v>
      </c>
      <c r="I264" s="71">
        <v>1369</v>
      </c>
      <c r="J264" s="122">
        <f aca="true" t="shared" si="6" ref="J264:J269">H264+I264</f>
        <v>1369</v>
      </c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</row>
    <row r="265" spans="1:162" ht="15">
      <c r="A265" s="34"/>
      <c r="B265" s="35"/>
      <c r="C265" s="35"/>
      <c r="D265" s="35"/>
      <c r="E265" s="35"/>
      <c r="F265" s="36" t="s">
        <v>22</v>
      </c>
      <c r="G265" s="70" t="s">
        <v>134</v>
      </c>
      <c r="H265" s="71">
        <v>0</v>
      </c>
      <c r="I265" s="71"/>
      <c r="J265" s="122">
        <f t="shared" si="6"/>
        <v>0</v>
      </c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</row>
    <row r="266" spans="1:162" ht="15">
      <c r="A266" s="34"/>
      <c r="B266" s="35"/>
      <c r="C266" s="35"/>
      <c r="D266" s="35"/>
      <c r="E266" s="35"/>
      <c r="F266" s="36" t="s">
        <v>39</v>
      </c>
      <c r="G266" s="70" t="s">
        <v>209</v>
      </c>
      <c r="H266" s="71">
        <v>8827</v>
      </c>
      <c r="I266" s="71">
        <v>7478</v>
      </c>
      <c r="J266" s="122">
        <f t="shared" si="6"/>
        <v>16305</v>
      </c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</row>
    <row r="267" spans="1:162" ht="15">
      <c r="A267" s="34"/>
      <c r="B267" s="35"/>
      <c r="C267" s="35"/>
      <c r="D267" s="35"/>
      <c r="E267" s="35"/>
      <c r="F267" s="36" t="s">
        <v>14</v>
      </c>
      <c r="G267" s="70" t="s">
        <v>136</v>
      </c>
      <c r="H267" s="71">
        <v>552</v>
      </c>
      <c r="I267" s="71">
        <v>715</v>
      </c>
      <c r="J267" s="122">
        <f t="shared" si="6"/>
        <v>1267</v>
      </c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</row>
    <row r="268" spans="1:162" ht="15">
      <c r="A268" s="34"/>
      <c r="B268" s="35"/>
      <c r="C268" s="35"/>
      <c r="D268" s="35"/>
      <c r="E268" s="35"/>
      <c r="F268" s="36" t="s">
        <v>139</v>
      </c>
      <c r="G268" s="70" t="s">
        <v>173</v>
      </c>
      <c r="H268" s="71">
        <v>1000</v>
      </c>
      <c r="I268" s="71">
        <v>1000</v>
      </c>
      <c r="J268" s="122">
        <f t="shared" si="6"/>
        <v>2000</v>
      </c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</row>
    <row r="269" spans="1:162" ht="15">
      <c r="A269" s="34"/>
      <c r="B269" s="35"/>
      <c r="C269" s="35"/>
      <c r="D269" s="35"/>
      <c r="E269" s="35"/>
      <c r="F269" s="36" t="s">
        <v>26</v>
      </c>
      <c r="G269" s="70" t="s">
        <v>174</v>
      </c>
      <c r="H269" s="71">
        <v>0</v>
      </c>
      <c r="I269" s="71"/>
      <c r="J269" s="122">
        <f t="shared" si="6"/>
        <v>0</v>
      </c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</row>
    <row r="270" spans="1:162" ht="15" hidden="1">
      <c r="A270" s="34"/>
      <c r="B270" s="35"/>
      <c r="C270" s="35"/>
      <c r="D270" s="35"/>
      <c r="E270" s="35"/>
      <c r="F270" s="36"/>
      <c r="G270" s="70" t="s">
        <v>175</v>
      </c>
      <c r="H270" s="71"/>
      <c r="I270" s="71"/>
      <c r="J270" s="130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</row>
    <row r="271" spans="1:162" ht="30">
      <c r="A271" s="34"/>
      <c r="B271" s="35"/>
      <c r="C271" s="35"/>
      <c r="D271" s="35"/>
      <c r="E271" s="35"/>
      <c r="F271" s="36" t="s">
        <v>112</v>
      </c>
      <c r="G271" s="70" t="s">
        <v>176</v>
      </c>
      <c r="H271" s="71">
        <v>1418</v>
      </c>
      <c r="I271" s="71">
        <v>1663</v>
      </c>
      <c r="J271" s="122">
        <f>H271+I271</f>
        <v>3081</v>
      </c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</row>
    <row r="272" spans="1:162" ht="30">
      <c r="A272" s="34"/>
      <c r="B272" s="35"/>
      <c r="C272" s="35"/>
      <c r="D272" s="35"/>
      <c r="E272" s="35"/>
      <c r="F272" s="36" t="s">
        <v>114</v>
      </c>
      <c r="G272" s="70" t="s">
        <v>137</v>
      </c>
      <c r="H272" s="71">
        <v>4141</v>
      </c>
      <c r="I272" s="71">
        <v>4756</v>
      </c>
      <c r="J272" s="122">
        <f>H272+I272</f>
        <v>8897</v>
      </c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</row>
    <row r="273" spans="1:162" ht="30">
      <c r="A273" s="34"/>
      <c r="B273" s="35"/>
      <c r="C273" s="35"/>
      <c r="D273" s="35"/>
      <c r="E273" s="35"/>
      <c r="F273" s="36" t="s">
        <v>75</v>
      </c>
      <c r="G273" s="70" t="s">
        <v>138</v>
      </c>
      <c r="H273" s="71">
        <v>1115</v>
      </c>
      <c r="I273" s="71">
        <v>4747</v>
      </c>
      <c r="J273" s="122">
        <f>H273+I273</f>
        <v>5862</v>
      </c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</row>
    <row r="274" spans="1:162" ht="15">
      <c r="A274" s="34"/>
      <c r="B274" s="35"/>
      <c r="C274" s="35"/>
      <c r="D274" s="35"/>
      <c r="E274" s="35" t="s">
        <v>22</v>
      </c>
      <c r="F274" s="36"/>
      <c r="G274" s="70" t="s">
        <v>177</v>
      </c>
      <c r="H274" s="71">
        <v>0</v>
      </c>
      <c r="I274" s="71"/>
      <c r="J274" s="122">
        <f>H274+I274</f>
        <v>0</v>
      </c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</row>
    <row r="275" spans="1:162" ht="31.5">
      <c r="A275" s="25"/>
      <c r="B275" s="26"/>
      <c r="C275" s="26"/>
      <c r="D275" s="26"/>
      <c r="E275" s="26" t="s">
        <v>139</v>
      </c>
      <c r="F275" s="27"/>
      <c r="G275" s="41" t="s">
        <v>140</v>
      </c>
      <c r="H275" s="59">
        <v>458</v>
      </c>
      <c r="I275" s="59">
        <f>I276+I277+I278</f>
        <v>0</v>
      </c>
      <c r="J275" s="128">
        <f>J276+J277+J278</f>
        <v>458</v>
      </c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</row>
    <row r="276" spans="1:162" ht="15" hidden="1">
      <c r="A276" s="34"/>
      <c r="B276" s="35"/>
      <c r="C276" s="35"/>
      <c r="D276" s="35"/>
      <c r="E276" s="35"/>
      <c r="F276" s="36"/>
      <c r="G276" s="70" t="s">
        <v>141</v>
      </c>
      <c r="H276" s="71"/>
      <c r="I276" s="71"/>
      <c r="J276" s="130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</row>
    <row r="277" spans="1:162" ht="15" hidden="1">
      <c r="A277" s="34"/>
      <c r="B277" s="35"/>
      <c r="C277" s="35"/>
      <c r="D277" s="35"/>
      <c r="E277" s="35"/>
      <c r="F277" s="36"/>
      <c r="G277" s="70" t="s">
        <v>142</v>
      </c>
      <c r="H277" s="71"/>
      <c r="I277" s="71"/>
      <c r="J277" s="130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</row>
    <row r="278" spans="1:162" ht="15">
      <c r="A278" s="34"/>
      <c r="B278" s="35"/>
      <c r="C278" s="35"/>
      <c r="D278" s="35"/>
      <c r="E278" s="35"/>
      <c r="F278" s="36" t="s">
        <v>75</v>
      </c>
      <c r="G278" s="70" t="s">
        <v>143</v>
      </c>
      <c r="H278" s="71">
        <v>458</v>
      </c>
      <c r="I278" s="71">
        <v>0</v>
      </c>
      <c r="J278" s="122">
        <f>H278+I278</f>
        <v>458</v>
      </c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</row>
    <row r="279" spans="1:162" ht="15.75">
      <c r="A279" s="25"/>
      <c r="B279" s="26"/>
      <c r="C279" s="26"/>
      <c r="D279" s="26"/>
      <c r="E279" s="26" t="s">
        <v>26</v>
      </c>
      <c r="F279" s="27"/>
      <c r="G279" s="41" t="s">
        <v>178</v>
      </c>
      <c r="H279" s="59">
        <v>1229</v>
      </c>
      <c r="I279" s="59">
        <f>I280+I281</f>
        <v>1816</v>
      </c>
      <c r="J279" s="128">
        <f>J280+J281</f>
        <v>3045</v>
      </c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</row>
    <row r="280" spans="1:162" ht="30">
      <c r="A280" s="34"/>
      <c r="B280" s="35"/>
      <c r="C280" s="35"/>
      <c r="D280" s="35"/>
      <c r="E280" s="35"/>
      <c r="F280" s="36" t="s">
        <v>24</v>
      </c>
      <c r="G280" s="70" t="s">
        <v>179</v>
      </c>
      <c r="H280" s="71">
        <v>1229</v>
      </c>
      <c r="I280" s="71">
        <v>1816</v>
      </c>
      <c r="J280" s="122">
        <f aca="true" t="shared" si="7" ref="J280:J286">H280+I280</f>
        <v>3045</v>
      </c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</row>
    <row r="281" spans="1:162" ht="15">
      <c r="A281" s="34"/>
      <c r="B281" s="35"/>
      <c r="C281" s="35"/>
      <c r="D281" s="35"/>
      <c r="E281" s="35"/>
      <c r="F281" s="36" t="s">
        <v>22</v>
      </c>
      <c r="G281" s="70" t="s">
        <v>180</v>
      </c>
      <c r="H281" s="71">
        <v>0</v>
      </c>
      <c r="I281" s="71">
        <v>0</v>
      </c>
      <c r="J281" s="122">
        <f t="shared" si="7"/>
        <v>0</v>
      </c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</row>
    <row r="282" spans="1:162" ht="30">
      <c r="A282" s="34"/>
      <c r="B282" s="35"/>
      <c r="C282" s="35"/>
      <c r="D282" s="35"/>
      <c r="E282" s="35">
        <v>11</v>
      </c>
      <c r="F282" s="36"/>
      <c r="G282" s="70" t="s">
        <v>181</v>
      </c>
      <c r="H282" s="71">
        <v>0</v>
      </c>
      <c r="I282" s="71"/>
      <c r="J282" s="122">
        <f t="shared" si="7"/>
        <v>0</v>
      </c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</row>
    <row r="283" spans="1:162" ht="15">
      <c r="A283" s="34"/>
      <c r="B283" s="35"/>
      <c r="C283" s="35"/>
      <c r="D283" s="35"/>
      <c r="E283" s="35">
        <v>12</v>
      </c>
      <c r="F283" s="36"/>
      <c r="G283" s="70" t="s">
        <v>210</v>
      </c>
      <c r="H283" s="71">
        <v>0</v>
      </c>
      <c r="I283" s="71">
        <v>0</v>
      </c>
      <c r="J283" s="122">
        <f t="shared" si="7"/>
        <v>0</v>
      </c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</row>
    <row r="284" spans="1:162" ht="15">
      <c r="A284" s="34"/>
      <c r="B284" s="35"/>
      <c r="C284" s="35"/>
      <c r="D284" s="35"/>
      <c r="E284" s="35">
        <v>13</v>
      </c>
      <c r="F284" s="36"/>
      <c r="G284" s="70" t="s">
        <v>144</v>
      </c>
      <c r="H284" s="71">
        <v>0</v>
      </c>
      <c r="I284" s="71">
        <v>0</v>
      </c>
      <c r="J284" s="122">
        <f t="shared" si="7"/>
        <v>0</v>
      </c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</row>
    <row r="285" spans="1:162" ht="15">
      <c r="A285" s="34"/>
      <c r="B285" s="35"/>
      <c r="C285" s="35"/>
      <c r="D285" s="35"/>
      <c r="E285" s="35">
        <v>14</v>
      </c>
      <c r="F285" s="36"/>
      <c r="G285" s="70" t="s">
        <v>182</v>
      </c>
      <c r="H285" s="71">
        <v>0</v>
      </c>
      <c r="I285" s="71">
        <v>0</v>
      </c>
      <c r="J285" s="122">
        <f t="shared" si="7"/>
        <v>0</v>
      </c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</row>
    <row r="286" spans="1:162" ht="15">
      <c r="A286" s="34"/>
      <c r="B286" s="35"/>
      <c r="C286" s="35"/>
      <c r="D286" s="35"/>
      <c r="E286" s="35">
        <v>16</v>
      </c>
      <c r="F286" s="36"/>
      <c r="G286" s="70" t="s">
        <v>211</v>
      </c>
      <c r="H286" s="71">
        <v>0</v>
      </c>
      <c r="I286" s="71">
        <v>0</v>
      </c>
      <c r="J286" s="122">
        <f t="shared" si="7"/>
        <v>0</v>
      </c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</row>
    <row r="287" spans="1:162" ht="30.75" customHeight="1">
      <c r="A287" s="25"/>
      <c r="B287" s="26"/>
      <c r="C287" s="26"/>
      <c r="D287" s="26"/>
      <c r="E287" s="26"/>
      <c r="F287" s="27"/>
      <c r="G287" s="41" t="s">
        <v>183</v>
      </c>
      <c r="H287" s="59">
        <v>0</v>
      </c>
      <c r="I287" s="59">
        <f>+I288</f>
        <v>0</v>
      </c>
      <c r="J287" s="128">
        <f>+J288</f>
        <v>0</v>
      </c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</row>
    <row r="288" spans="1:162" ht="30">
      <c r="A288" s="34"/>
      <c r="B288" s="35"/>
      <c r="C288" s="35"/>
      <c r="D288" s="35"/>
      <c r="E288" s="35"/>
      <c r="F288" s="36"/>
      <c r="G288" s="70" t="s">
        <v>184</v>
      </c>
      <c r="H288" s="71">
        <v>0</v>
      </c>
      <c r="I288" s="71">
        <v>0</v>
      </c>
      <c r="J288" s="122">
        <f>H288+I288</f>
        <v>0</v>
      </c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</row>
    <row r="289" spans="1:162" ht="45" hidden="1">
      <c r="A289" s="34"/>
      <c r="B289" s="35"/>
      <c r="C289" s="35"/>
      <c r="D289" s="35"/>
      <c r="E289" s="35"/>
      <c r="F289" s="36"/>
      <c r="G289" s="81" t="s">
        <v>212</v>
      </c>
      <c r="H289" s="71"/>
      <c r="I289" s="71"/>
      <c r="J289" s="130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</row>
    <row r="290" spans="1:162" ht="15.75">
      <c r="A290" s="25"/>
      <c r="B290" s="26"/>
      <c r="C290" s="26"/>
      <c r="D290" s="26"/>
      <c r="E290" s="26" t="s">
        <v>75</v>
      </c>
      <c r="F290" s="27"/>
      <c r="G290" s="67" t="s">
        <v>145</v>
      </c>
      <c r="H290" s="59">
        <v>14658</v>
      </c>
      <c r="I290" s="59">
        <f>+I291+I292+I293+I294+I295+I296</f>
        <v>14013</v>
      </c>
      <c r="J290" s="128">
        <f>+J291+J292+J293+J294+J295+J296</f>
        <v>28671</v>
      </c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</row>
    <row r="291" spans="1:162" ht="15">
      <c r="A291" s="34"/>
      <c r="B291" s="35"/>
      <c r="C291" s="35"/>
      <c r="D291" s="35"/>
      <c r="E291" s="35"/>
      <c r="F291" s="36" t="s">
        <v>22</v>
      </c>
      <c r="G291" s="70" t="s">
        <v>146</v>
      </c>
      <c r="H291" s="71">
        <v>0</v>
      </c>
      <c r="I291" s="71">
        <v>0</v>
      </c>
      <c r="J291" s="122">
        <f>H291+I291</f>
        <v>0</v>
      </c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</row>
    <row r="292" spans="1:162" ht="15" hidden="1">
      <c r="A292" s="34"/>
      <c r="B292" s="35"/>
      <c r="C292" s="35"/>
      <c r="D292" s="35"/>
      <c r="E292" s="35"/>
      <c r="F292" s="36"/>
      <c r="G292" s="81" t="s">
        <v>213</v>
      </c>
      <c r="H292" s="71"/>
      <c r="I292" s="71"/>
      <c r="J292" s="130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</row>
    <row r="293" spans="1:162" ht="15">
      <c r="A293" s="34"/>
      <c r="B293" s="35"/>
      <c r="C293" s="35"/>
      <c r="D293" s="35"/>
      <c r="E293" s="35"/>
      <c r="F293" s="36" t="s">
        <v>14</v>
      </c>
      <c r="G293" s="70" t="s">
        <v>147</v>
      </c>
      <c r="H293" s="71">
        <v>2000</v>
      </c>
      <c r="I293" s="71">
        <v>2000</v>
      </c>
      <c r="J293" s="122">
        <f>H293+I293</f>
        <v>4000</v>
      </c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</row>
    <row r="294" spans="1:162" ht="30">
      <c r="A294" s="34"/>
      <c r="B294" s="35"/>
      <c r="C294" s="35"/>
      <c r="D294" s="35"/>
      <c r="E294" s="35"/>
      <c r="F294" s="36" t="s">
        <v>26</v>
      </c>
      <c r="G294" s="70" t="s">
        <v>148</v>
      </c>
      <c r="H294" s="71">
        <v>9941</v>
      </c>
      <c r="I294" s="71">
        <v>11900</v>
      </c>
      <c r="J294" s="122">
        <f>H294+I294</f>
        <v>21841</v>
      </c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</row>
    <row r="295" spans="1:162" ht="30">
      <c r="A295" s="34"/>
      <c r="B295" s="35"/>
      <c r="C295" s="35"/>
      <c r="D295" s="35"/>
      <c r="E295" s="35"/>
      <c r="F295" s="36" t="s">
        <v>114</v>
      </c>
      <c r="G295" s="70" t="s">
        <v>214</v>
      </c>
      <c r="H295" s="71">
        <v>0</v>
      </c>
      <c r="I295" s="71"/>
      <c r="J295" s="122">
        <f>H295+I295</f>
        <v>0</v>
      </c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</row>
    <row r="296" spans="1:162" ht="15">
      <c r="A296" s="34"/>
      <c r="B296" s="35"/>
      <c r="C296" s="35"/>
      <c r="D296" s="35"/>
      <c r="E296" s="35"/>
      <c r="F296" s="36" t="s">
        <v>75</v>
      </c>
      <c r="G296" s="70" t="s">
        <v>149</v>
      </c>
      <c r="H296" s="71">
        <v>2717</v>
      </c>
      <c r="I296" s="71">
        <v>113</v>
      </c>
      <c r="J296" s="122">
        <f>H296+I296</f>
        <v>2830</v>
      </c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</row>
    <row r="297" spans="1:162" ht="18" customHeight="1">
      <c r="A297" s="25"/>
      <c r="B297" s="26"/>
      <c r="C297" s="26"/>
      <c r="D297" s="26" t="s">
        <v>75</v>
      </c>
      <c r="E297" s="26"/>
      <c r="F297" s="27"/>
      <c r="G297" s="67" t="s">
        <v>76</v>
      </c>
      <c r="H297" s="59">
        <v>0</v>
      </c>
      <c r="I297" s="59">
        <f>I298</f>
        <v>0</v>
      </c>
      <c r="J297" s="128">
        <f>J298</f>
        <v>0</v>
      </c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</row>
    <row r="298" spans="1:162" ht="15.75">
      <c r="A298" s="25"/>
      <c r="B298" s="26"/>
      <c r="C298" s="26"/>
      <c r="D298" s="26"/>
      <c r="E298" s="82" t="s">
        <v>215</v>
      </c>
      <c r="F298" s="27"/>
      <c r="G298" s="41" t="s">
        <v>216</v>
      </c>
      <c r="H298" s="59">
        <v>0</v>
      </c>
      <c r="I298" s="59">
        <f>I299</f>
        <v>0</v>
      </c>
      <c r="J298" s="128">
        <f>J299</f>
        <v>0</v>
      </c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</row>
    <row r="299" spans="1:162" ht="30">
      <c r="A299" s="34"/>
      <c r="B299" s="35"/>
      <c r="C299" s="35"/>
      <c r="D299" s="35"/>
      <c r="E299" s="35"/>
      <c r="F299" s="36" t="s">
        <v>22</v>
      </c>
      <c r="G299" s="70" t="s">
        <v>217</v>
      </c>
      <c r="H299" s="71">
        <v>0</v>
      </c>
      <c r="I299" s="71"/>
      <c r="J299" s="122">
        <f>H299+I299</f>
        <v>0</v>
      </c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</row>
    <row r="300" spans="1:162" ht="30">
      <c r="A300" s="25"/>
      <c r="B300" s="26"/>
      <c r="C300" s="26"/>
      <c r="D300" s="26">
        <v>51</v>
      </c>
      <c r="E300" s="26"/>
      <c r="F300" s="27"/>
      <c r="G300" s="67" t="s">
        <v>218</v>
      </c>
      <c r="H300" s="59">
        <v>415823</v>
      </c>
      <c r="I300" s="59">
        <f>I301</f>
        <v>500366</v>
      </c>
      <c r="J300" s="128">
        <f>J301</f>
        <v>916189</v>
      </c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</row>
    <row r="301" spans="1:162" ht="13.5" customHeight="1">
      <c r="A301" s="25"/>
      <c r="B301" s="26"/>
      <c r="C301" s="26"/>
      <c r="D301" s="26"/>
      <c r="E301" s="26" t="s">
        <v>24</v>
      </c>
      <c r="F301" s="27"/>
      <c r="G301" s="41" t="s">
        <v>80</v>
      </c>
      <c r="H301" s="59">
        <v>415823</v>
      </c>
      <c r="I301" s="59">
        <f>I302+I303+I304</f>
        <v>500366</v>
      </c>
      <c r="J301" s="128">
        <f>J302+J303+J304</f>
        <v>916189</v>
      </c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</row>
    <row r="302" spans="1:162" ht="34.5" customHeight="1">
      <c r="A302" s="34"/>
      <c r="B302" s="35"/>
      <c r="C302" s="35"/>
      <c r="D302" s="35"/>
      <c r="E302" s="35"/>
      <c r="F302" s="36">
        <v>17</v>
      </c>
      <c r="G302" s="70" t="s">
        <v>82</v>
      </c>
      <c r="H302" s="71">
        <v>319626</v>
      </c>
      <c r="I302" s="71">
        <v>385567</v>
      </c>
      <c r="J302" s="122">
        <f>H302+I302</f>
        <v>705193</v>
      </c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</row>
    <row r="303" spans="1:162" ht="45">
      <c r="A303" s="34"/>
      <c r="B303" s="35"/>
      <c r="C303" s="35"/>
      <c r="D303" s="35"/>
      <c r="E303" s="35"/>
      <c r="F303" s="36">
        <v>19</v>
      </c>
      <c r="G303" s="70" t="s">
        <v>84</v>
      </c>
      <c r="H303" s="71">
        <v>95931</v>
      </c>
      <c r="I303" s="71">
        <v>114538</v>
      </c>
      <c r="J303" s="122">
        <f>H303+I303</f>
        <v>210469</v>
      </c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</row>
    <row r="304" spans="1:162" ht="63" customHeight="1">
      <c r="A304" s="34"/>
      <c r="B304" s="35"/>
      <c r="C304" s="35"/>
      <c r="D304" s="35"/>
      <c r="E304" s="35"/>
      <c r="F304" s="36" t="s">
        <v>73</v>
      </c>
      <c r="G304" s="70" t="s">
        <v>85</v>
      </c>
      <c r="H304" s="71">
        <v>266</v>
      </c>
      <c r="I304" s="71">
        <v>261</v>
      </c>
      <c r="J304" s="122">
        <f>H304+I304</f>
        <v>527</v>
      </c>
      <c r="K304" s="24" t="s">
        <v>315</v>
      </c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</row>
    <row r="305" spans="1:162" ht="15.75">
      <c r="A305" s="25"/>
      <c r="B305" s="26"/>
      <c r="C305" s="26"/>
      <c r="D305" s="26">
        <v>57</v>
      </c>
      <c r="E305" s="26"/>
      <c r="F305" s="27"/>
      <c r="G305" s="67" t="s">
        <v>187</v>
      </c>
      <c r="H305" s="59">
        <v>1241700</v>
      </c>
      <c r="I305" s="59">
        <f>I306+I335</f>
        <v>1501410</v>
      </c>
      <c r="J305" s="128">
        <f>J306+J335</f>
        <v>2743110</v>
      </c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</row>
    <row r="306" spans="1:162" ht="15.75">
      <c r="A306" s="25"/>
      <c r="B306" s="26"/>
      <c r="C306" s="26"/>
      <c r="D306" s="26"/>
      <c r="E306" s="26" t="s">
        <v>24</v>
      </c>
      <c r="F306" s="27"/>
      <c r="G306" s="41" t="s">
        <v>89</v>
      </c>
      <c r="H306" s="59">
        <v>1218700</v>
      </c>
      <c r="I306" s="59">
        <f>+I307+I324+I325</f>
        <v>1470634</v>
      </c>
      <c r="J306" s="128">
        <f>+J307+J324+J325</f>
        <v>2689334</v>
      </c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</row>
    <row r="307" spans="1:162" ht="15.75">
      <c r="A307" s="25"/>
      <c r="B307" s="26"/>
      <c r="C307" s="26"/>
      <c r="D307" s="26"/>
      <c r="E307" s="26"/>
      <c r="F307" s="27"/>
      <c r="G307" s="83" t="s">
        <v>219</v>
      </c>
      <c r="H307" s="59">
        <v>1019638</v>
      </c>
      <c r="I307" s="59">
        <f>+I308+I310+I311+I312+I313+I314+I315+I316+I317</f>
        <v>1289260</v>
      </c>
      <c r="J307" s="128">
        <f>+J308+J310+J311+J312+J313+J314+J315+J316+J317</f>
        <v>2308898</v>
      </c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</row>
    <row r="308" spans="1:162" ht="15">
      <c r="A308" s="34"/>
      <c r="B308" s="35"/>
      <c r="C308" s="35"/>
      <c r="D308" s="35"/>
      <c r="E308" s="35"/>
      <c r="F308" s="36"/>
      <c r="G308" s="84" t="s">
        <v>220</v>
      </c>
      <c r="H308" s="85">
        <v>987106</v>
      </c>
      <c r="I308" s="85">
        <v>1255846</v>
      </c>
      <c r="J308" s="122">
        <f aca="true" t="shared" si="8" ref="J308:J317">H308+I308</f>
        <v>2242952</v>
      </c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</row>
    <row r="309" spans="1:162" ht="15">
      <c r="A309" s="34"/>
      <c r="B309" s="35"/>
      <c r="C309" s="35"/>
      <c r="D309" s="35"/>
      <c r="E309" s="35"/>
      <c r="F309" s="36"/>
      <c r="G309" s="84" t="s">
        <v>221</v>
      </c>
      <c r="H309" s="85">
        <v>0</v>
      </c>
      <c r="I309" s="85"/>
      <c r="J309" s="122">
        <f t="shared" si="8"/>
        <v>0</v>
      </c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</row>
    <row r="310" spans="1:162" ht="15">
      <c r="A310" s="34"/>
      <c r="B310" s="35"/>
      <c r="C310" s="35"/>
      <c r="D310" s="35"/>
      <c r="E310" s="35"/>
      <c r="F310" s="36"/>
      <c r="G310" s="84" t="s">
        <v>222</v>
      </c>
      <c r="H310" s="85">
        <v>0</v>
      </c>
      <c r="I310" s="85"/>
      <c r="J310" s="122">
        <f t="shared" si="8"/>
        <v>0</v>
      </c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</row>
    <row r="311" spans="1:162" ht="15">
      <c r="A311" s="34"/>
      <c r="B311" s="35"/>
      <c r="C311" s="35"/>
      <c r="D311" s="35"/>
      <c r="E311" s="35"/>
      <c r="F311" s="36"/>
      <c r="G311" s="84" t="s">
        <v>308</v>
      </c>
      <c r="H311" s="85">
        <v>0</v>
      </c>
      <c r="I311" s="85"/>
      <c r="J311" s="122">
        <f t="shared" si="8"/>
        <v>0</v>
      </c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</row>
    <row r="312" spans="1:162" ht="15">
      <c r="A312" s="34"/>
      <c r="B312" s="35"/>
      <c r="C312" s="35"/>
      <c r="D312" s="35"/>
      <c r="E312" s="35"/>
      <c r="F312" s="36"/>
      <c r="G312" s="84" t="s">
        <v>305</v>
      </c>
      <c r="H312" s="85">
        <v>0</v>
      </c>
      <c r="I312" s="85"/>
      <c r="J312" s="122">
        <f t="shared" si="8"/>
        <v>0</v>
      </c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</row>
    <row r="313" spans="1:162" ht="15">
      <c r="A313" s="34"/>
      <c r="B313" s="35"/>
      <c r="C313" s="35"/>
      <c r="D313" s="35"/>
      <c r="E313" s="35"/>
      <c r="F313" s="36"/>
      <c r="G313" s="84" t="s">
        <v>223</v>
      </c>
      <c r="H313" s="85">
        <v>0</v>
      </c>
      <c r="I313" s="85"/>
      <c r="J313" s="122">
        <f t="shared" si="8"/>
        <v>0</v>
      </c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</row>
    <row r="314" spans="1:162" ht="15">
      <c r="A314" s="34"/>
      <c r="B314" s="35"/>
      <c r="C314" s="35"/>
      <c r="D314" s="35"/>
      <c r="E314" s="35"/>
      <c r="F314" s="36"/>
      <c r="G314" s="84" t="s">
        <v>224</v>
      </c>
      <c r="H314" s="85">
        <v>0</v>
      </c>
      <c r="I314" s="85"/>
      <c r="J314" s="122">
        <f t="shared" si="8"/>
        <v>0</v>
      </c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</row>
    <row r="315" spans="1:162" ht="14.25" customHeight="1">
      <c r="A315" s="34"/>
      <c r="B315" s="35"/>
      <c r="C315" s="35"/>
      <c r="D315" s="35"/>
      <c r="E315" s="35"/>
      <c r="F315" s="36"/>
      <c r="G315" s="84" t="s">
        <v>320</v>
      </c>
      <c r="H315" s="85">
        <v>32532</v>
      </c>
      <c r="I315" s="85">
        <v>33414</v>
      </c>
      <c r="J315" s="122">
        <f t="shared" si="8"/>
        <v>65946</v>
      </c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</row>
    <row r="316" spans="1:162" ht="17.25" customHeight="1">
      <c r="A316" s="34"/>
      <c r="B316" s="35"/>
      <c r="C316" s="35"/>
      <c r="D316" s="35"/>
      <c r="E316" s="35"/>
      <c r="F316" s="36"/>
      <c r="G316" s="70" t="s">
        <v>306</v>
      </c>
      <c r="H316" s="71">
        <v>0</v>
      </c>
      <c r="I316" s="71"/>
      <c r="J316" s="122">
        <f t="shared" si="8"/>
        <v>0</v>
      </c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</row>
    <row r="317" spans="1:162" ht="15">
      <c r="A317" s="34"/>
      <c r="B317" s="35"/>
      <c r="C317" s="35"/>
      <c r="D317" s="35"/>
      <c r="E317" s="35"/>
      <c r="F317" s="36"/>
      <c r="G317" s="84" t="s">
        <v>316</v>
      </c>
      <c r="H317" s="85">
        <v>0</v>
      </c>
      <c r="I317" s="85"/>
      <c r="J317" s="122">
        <f t="shared" si="8"/>
        <v>0</v>
      </c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</row>
    <row r="318" spans="1:162" ht="15" hidden="1">
      <c r="A318" s="34"/>
      <c r="B318" s="35"/>
      <c r="C318" s="35"/>
      <c r="D318" s="35"/>
      <c r="E318" s="35"/>
      <c r="F318" s="36"/>
      <c r="G318" s="70"/>
      <c r="H318" s="71"/>
      <c r="I318" s="71"/>
      <c r="J318" s="130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</row>
    <row r="319" spans="1:162" ht="15" hidden="1">
      <c r="A319" s="34"/>
      <c r="B319" s="35"/>
      <c r="C319" s="35"/>
      <c r="D319" s="35"/>
      <c r="E319" s="35"/>
      <c r="F319" s="36"/>
      <c r="G319" s="70"/>
      <c r="H319" s="71"/>
      <c r="I319" s="71"/>
      <c r="J319" s="130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</row>
    <row r="320" spans="1:162" ht="15" hidden="1">
      <c r="A320" s="34"/>
      <c r="B320" s="35"/>
      <c r="C320" s="35"/>
      <c r="D320" s="35"/>
      <c r="E320" s="35"/>
      <c r="F320" s="36"/>
      <c r="G320" s="70"/>
      <c r="H320" s="71"/>
      <c r="I320" s="71"/>
      <c r="J320" s="130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</row>
    <row r="321" spans="1:162" ht="15" hidden="1">
      <c r="A321" s="34"/>
      <c r="B321" s="35"/>
      <c r="C321" s="35"/>
      <c r="D321" s="35"/>
      <c r="E321" s="35"/>
      <c r="F321" s="36"/>
      <c r="G321" s="70"/>
      <c r="H321" s="71"/>
      <c r="I321" s="71"/>
      <c r="J321" s="130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</row>
    <row r="322" spans="1:162" ht="15" hidden="1">
      <c r="A322" s="34"/>
      <c r="B322" s="35"/>
      <c r="C322" s="35"/>
      <c r="D322" s="35"/>
      <c r="E322" s="35"/>
      <c r="F322" s="36"/>
      <c r="G322" s="70"/>
      <c r="H322" s="71"/>
      <c r="I322" s="71"/>
      <c r="J322" s="130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</row>
    <row r="323" spans="1:162" ht="15" hidden="1">
      <c r="A323" s="34"/>
      <c r="B323" s="35"/>
      <c r="C323" s="35"/>
      <c r="D323" s="35"/>
      <c r="E323" s="35"/>
      <c r="F323" s="36"/>
      <c r="G323" s="70"/>
      <c r="H323" s="71"/>
      <c r="I323" s="71"/>
      <c r="J323" s="130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</row>
    <row r="324" spans="1:162" ht="15">
      <c r="A324" s="34"/>
      <c r="B324" s="35"/>
      <c r="C324" s="35"/>
      <c r="D324" s="35"/>
      <c r="E324" s="35"/>
      <c r="F324" s="36"/>
      <c r="G324" s="84" t="s">
        <v>226</v>
      </c>
      <c r="H324" s="85">
        <v>199062</v>
      </c>
      <c r="I324" s="85">
        <v>181374</v>
      </c>
      <c r="J324" s="122">
        <f>H324+I324</f>
        <v>380436</v>
      </c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</row>
    <row r="325" spans="1:162" ht="15.75">
      <c r="A325" s="25"/>
      <c r="B325" s="26"/>
      <c r="C325" s="26"/>
      <c r="D325" s="26"/>
      <c r="E325" s="26"/>
      <c r="F325" s="27"/>
      <c r="G325" s="83" t="s">
        <v>227</v>
      </c>
      <c r="H325" s="59">
        <v>0</v>
      </c>
      <c r="I325" s="59">
        <f>+I326+I327+I328+I329</f>
        <v>0</v>
      </c>
      <c r="J325" s="128">
        <f>+J326+J327+J328+J329</f>
        <v>0</v>
      </c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</row>
    <row r="326" spans="1:162" ht="15">
      <c r="A326" s="34"/>
      <c r="B326" s="35"/>
      <c r="C326" s="35"/>
      <c r="D326" s="35"/>
      <c r="E326" s="35"/>
      <c r="F326" s="36"/>
      <c r="G326" s="84" t="s">
        <v>307</v>
      </c>
      <c r="H326" s="85">
        <v>0</v>
      </c>
      <c r="I326" s="85">
        <v>0</v>
      </c>
      <c r="J326" s="122">
        <f>H326+I326</f>
        <v>0</v>
      </c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</row>
    <row r="327" spans="1:162" ht="15">
      <c r="A327" s="34"/>
      <c r="B327" s="35"/>
      <c r="C327" s="35"/>
      <c r="D327" s="35"/>
      <c r="E327" s="35"/>
      <c r="F327" s="36"/>
      <c r="G327" s="84" t="s">
        <v>228</v>
      </c>
      <c r="H327" s="85">
        <v>0</v>
      </c>
      <c r="I327" s="85">
        <v>0</v>
      </c>
      <c r="J327" s="122">
        <f>H327+I327</f>
        <v>0</v>
      </c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</row>
    <row r="328" spans="1:162" ht="15">
      <c r="A328" s="34"/>
      <c r="B328" s="35"/>
      <c r="C328" s="35"/>
      <c r="D328" s="35"/>
      <c r="E328" s="35"/>
      <c r="F328" s="36"/>
      <c r="G328" s="84" t="s">
        <v>229</v>
      </c>
      <c r="H328" s="85">
        <v>0</v>
      </c>
      <c r="I328" s="85">
        <v>0</v>
      </c>
      <c r="J328" s="122">
        <f>H328+I328</f>
        <v>0</v>
      </c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</row>
    <row r="329" spans="1:162" ht="15">
      <c r="A329" s="34"/>
      <c r="B329" s="35"/>
      <c r="C329" s="35"/>
      <c r="D329" s="35"/>
      <c r="E329" s="35"/>
      <c r="F329" s="36"/>
      <c r="G329" s="84" t="s">
        <v>225</v>
      </c>
      <c r="H329" s="85">
        <v>0</v>
      </c>
      <c r="I329" s="85">
        <v>0</v>
      </c>
      <c r="J329" s="122">
        <f>H329+I329</f>
        <v>0</v>
      </c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</row>
    <row r="330" spans="1:162" ht="15" hidden="1">
      <c r="A330" s="34"/>
      <c r="B330" s="35"/>
      <c r="C330" s="35"/>
      <c r="D330" s="35"/>
      <c r="E330" s="35"/>
      <c r="F330" s="36"/>
      <c r="G330" s="70"/>
      <c r="H330" s="71"/>
      <c r="I330" s="71"/>
      <c r="J330" s="130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</row>
    <row r="331" spans="1:162" ht="15" hidden="1">
      <c r="A331" s="34"/>
      <c r="B331" s="35"/>
      <c r="C331" s="35"/>
      <c r="D331" s="35"/>
      <c r="E331" s="35"/>
      <c r="F331" s="36"/>
      <c r="G331" s="70"/>
      <c r="H331" s="71"/>
      <c r="I331" s="71"/>
      <c r="J331" s="130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</row>
    <row r="332" spans="1:162" ht="15" hidden="1">
      <c r="A332" s="34"/>
      <c r="B332" s="35"/>
      <c r="C332" s="35"/>
      <c r="D332" s="35"/>
      <c r="E332" s="35"/>
      <c r="F332" s="36"/>
      <c r="G332" s="70"/>
      <c r="H332" s="71"/>
      <c r="I332" s="71"/>
      <c r="J332" s="130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</row>
    <row r="333" spans="1:162" ht="15" hidden="1">
      <c r="A333" s="34"/>
      <c r="B333" s="35"/>
      <c r="C333" s="35"/>
      <c r="D333" s="35"/>
      <c r="E333" s="35"/>
      <c r="F333" s="36"/>
      <c r="G333" s="70"/>
      <c r="H333" s="71"/>
      <c r="I333" s="71"/>
      <c r="J333" s="130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</row>
    <row r="334" spans="1:162" ht="15" hidden="1">
      <c r="A334" s="34"/>
      <c r="B334" s="35"/>
      <c r="C334" s="35"/>
      <c r="D334" s="35"/>
      <c r="E334" s="35"/>
      <c r="F334" s="36"/>
      <c r="G334" s="70"/>
      <c r="H334" s="71"/>
      <c r="I334" s="71"/>
      <c r="J334" s="130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</row>
    <row r="335" spans="1:162" ht="15.75">
      <c r="A335" s="25"/>
      <c r="B335" s="26"/>
      <c r="C335" s="26"/>
      <c r="D335" s="26"/>
      <c r="E335" s="26" t="s">
        <v>22</v>
      </c>
      <c r="F335" s="27"/>
      <c r="G335" s="41" t="s">
        <v>90</v>
      </c>
      <c r="H335" s="59">
        <v>23000</v>
      </c>
      <c r="I335" s="59">
        <f>I336+I337</f>
        <v>30776</v>
      </c>
      <c r="J335" s="128">
        <f>J336+J337</f>
        <v>53776</v>
      </c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</row>
    <row r="336" spans="1:162" ht="15">
      <c r="A336" s="34"/>
      <c r="B336" s="35"/>
      <c r="C336" s="35"/>
      <c r="D336" s="35"/>
      <c r="E336" s="35"/>
      <c r="F336" s="36" t="s">
        <v>24</v>
      </c>
      <c r="G336" s="70" t="s">
        <v>91</v>
      </c>
      <c r="H336" s="71">
        <v>23000</v>
      </c>
      <c r="I336" s="71">
        <v>30776</v>
      </c>
      <c r="J336" s="122">
        <f>H336+I336</f>
        <v>53776</v>
      </c>
      <c r="K336" s="24"/>
      <c r="L336" s="24" t="s">
        <v>321</v>
      </c>
      <c r="M336" s="24">
        <v>1783</v>
      </c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</row>
    <row r="337" spans="1:162" ht="22.5" customHeight="1" hidden="1">
      <c r="A337" s="34"/>
      <c r="B337" s="35"/>
      <c r="C337" s="35"/>
      <c r="D337" s="35"/>
      <c r="E337" s="35"/>
      <c r="F337" s="36"/>
      <c r="G337" s="70" t="s">
        <v>92</v>
      </c>
      <c r="H337" s="71"/>
      <c r="I337" s="71"/>
      <c r="J337" s="130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</row>
    <row r="338" spans="1:162" ht="22.5" customHeight="1" hidden="1">
      <c r="A338" s="34"/>
      <c r="B338" s="35"/>
      <c r="C338" s="35"/>
      <c r="D338" s="35"/>
      <c r="E338" s="35"/>
      <c r="F338" s="36"/>
      <c r="G338" s="70" t="s">
        <v>150</v>
      </c>
      <c r="H338" s="71"/>
      <c r="I338" s="71"/>
      <c r="J338" s="130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</row>
    <row r="339" spans="1:162" ht="22.5" customHeight="1" hidden="1">
      <c r="A339" s="34"/>
      <c r="B339" s="35"/>
      <c r="C339" s="35"/>
      <c r="D339" s="35"/>
      <c r="E339" s="35"/>
      <c r="F339" s="36"/>
      <c r="G339" s="70" t="s">
        <v>151</v>
      </c>
      <c r="H339" s="71"/>
      <c r="I339" s="71"/>
      <c r="J339" s="130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</row>
    <row r="340" spans="1:162" ht="15.75">
      <c r="A340" s="25"/>
      <c r="B340" s="26"/>
      <c r="C340" s="26"/>
      <c r="D340" s="26" t="s">
        <v>94</v>
      </c>
      <c r="E340" s="26"/>
      <c r="F340" s="27"/>
      <c r="G340" s="67" t="s">
        <v>230</v>
      </c>
      <c r="H340" s="59">
        <v>0</v>
      </c>
      <c r="I340" s="59">
        <f>I341</f>
        <v>0</v>
      </c>
      <c r="J340" s="128">
        <f>J341</f>
        <v>0</v>
      </c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</row>
    <row r="341" spans="1:162" ht="15.75">
      <c r="A341" s="25"/>
      <c r="B341" s="26"/>
      <c r="C341" s="26"/>
      <c r="D341" s="26">
        <v>71</v>
      </c>
      <c r="E341" s="26"/>
      <c r="F341" s="27"/>
      <c r="G341" s="67" t="s">
        <v>189</v>
      </c>
      <c r="H341" s="59">
        <v>0</v>
      </c>
      <c r="I341" s="59">
        <f>I342+I347</f>
        <v>0</v>
      </c>
      <c r="J341" s="128">
        <f>J342+J347</f>
        <v>0</v>
      </c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</row>
    <row r="342" spans="1:162" ht="17.25" customHeight="1">
      <c r="A342" s="25"/>
      <c r="B342" s="26"/>
      <c r="C342" s="26"/>
      <c r="D342" s="26"/>
      <c r="E342" s="26" t="s">
        <v>24</v>
      </c>
      <c r="F342" s="27"/>
      <c r="G342" s="41" t="s">
        <v>190</v>
      </c>
      <c r="H342" s="59">
        <v>0</v>
      </c>
      <c r="I342" s="59">
        <f>I343+I344+I345+I346</f>
        <v>0</v>
      </c>
      <c r="J342" s="128">
        <f>J343+J344+J345+J346</f>
        <v>0</v>
      </c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</row>
    <row r="343" spans="1:162" ht="15">
      <c r="A343" s="34"/>
      <c r="B343" s="35"/>
      <c r="C343" s="35"/>
      <c r="D343" s="35"/>
      <c r="E343" s="35"/>
      <c r="F343" s="36" t="s">
        <v>24</v>
      </c>
      <c r="G343" s="70" t="s">
        <v>191</v>
      </c>
      <c r="H343" s="71">
        <v>0</v>
      </c>
      <c r="I343" s="71">
        <v>0</v>
      </c>
      <c r="J343" s="122">
        <f>H343+I343</f>
        <v>0</v>
      </c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</row>
    <row r="344" spans="1:162" ht="30">
      <c r="A344" s="34"/>
      <c r="B344" s="35"/>
      <c r="C344" s="35"/>
      <c r="D344" s="35"/>
      <c r="E344" s="35"/>
      <c r="F344" s="36" t="s">
        <v>22</v>
      </c>
      <c r="G344" s="70" t="s">
        <v>192</v>
      </c>
      <c r="H344" s="71">
        <v>0</v>
      </c>
      <c r="I344" s="71">
        <v>0</v>
      </c>
      <c r="J344" s="122">
        <f>H344+I344</f>
        <v>0</v>
      </c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</row>
    <row r="345" spans="1:162" ht="30">
      <c r="A345" s="34"/>
      <c r="B345" s="35"/>
      <c r="C345" s="35"/>
      <c r="D345" s="35"/>
      <c r="E345" s="35"/>
      <c r="F345" s="36" t="s">
        <v>39</v>
      </c>
      <c r="G345" s="70" t="s">
        <v>193</v>
      </c>
      <c r="H345" s="71">
        <v>0</v>
      </c>
      <c r="I345" s="71">
        <v>0</v>
      </c>
      <c r="J345" s="122">
        <f>H345+I345</f>
        <v>0</v>
      </c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</row>
    <row r="346" spans="1:162" ht="21" customHeight="1">
      <c r="A346" s="34"/>
      <c r="B346" s="35"/>
      <c r="C346" s="35"/>
      <c r="D346" s="35"/>
      <c r="E346" s="35"/>
      <c r="F346" s="36" t="s">
        <v>75</v>
      </c>
      <c r="G346" s="70" t="s">
        <v>194</v>
      </c>
      <c r="H346" s="71">
        <v>0</v>
      </c>
      <c r="I346" s="71">
        <v>0</v>
      </c>
      <c r="J346" s="122">
        <f>H346+I346</f>
        <v>0</v>
      </c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</row>
    <row r="347" spans="1:162" ht="30">
      <c r="A347" s="34"/>
      <c r="B347" s="35"/>
      <c r="C347" s="35"/>
      <c r="D347" s="35"/>
      <c r="E347" s="35" t="s">
        <v>39</v>
      </c>
      <c r="F347" s="36"/>
      <c r="G347" s="70" t="s">
        <v>195</v>
      </c>
      <c r="H347" s="71">
        <v>0</v>
      </c>
      <c r="I347" s="71">
        <v>0</v>
      </c>
      <c r="J347" s="122">
        <f>H347+I347</f>
        <v>0</v>
      </c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</row>
    <row r="348" spans="1:162" ht="15.75">
      <c r="A348" s="25"/>
      <c r="B348" s="26"/>
      <c r="C348" s="26"/>
      <c r="D348" s="26">
        <v>79</v>
      </c>
      <c r="E348" s="26"/>
      <c r="F348" s="27"/>
      <c r="G348" s="67" t="s">
        <v>231</v>
      </c>
      <c r="H348" s="59">
        <v>0</v>
      </c>
      <c r="I348" s="59">
        <f aca="true" t="shared" si="9" ref="I348:J350">I349</f>
        <v>0</v>
      </c>
      <c r="J348" s="128">
        <f t="shared" si="9"/>
        <v>0</v>
      </c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</row>
    <row r="349" spans="1:162" ht="15.75">
      <c r="A349" s="25"/>
      <c r="B349" s="26"/>
      <c r="C349" s="26"/>
      <c r="D349" s="26">
        <v>81</v>
      </c>
      <c r="E349" s="26"/>
      <c r="F349" s="27"/>
      <c r="G349" s="67" t="s">
        <v>232</v>
      </c>
      <c r="H349" s="59">
        <v>0</v>
      </c>
      <c r="I349" s="59">
        <f t="shared" si="9"/>
        <v>0</v>
      </c>
      <c r="J349" s="128">
        <f t="shared" si="9"/>
        <v>0</v>
      </c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</row>
    <row r="350" spans="1:162" ht="15.75">
      <c r="A350" s="25"/>
      <c r="B350" s="26"/>
      <c r="C350" s="26"/>
      <c r="D350" s="26"/>
      <c r="E350" s="26" t="s">
        <v>24</v>
      </c>
      <c r="F350" s="27"/>
      <c r="G350" s="41" t="s">
        <v>233</v>
      </c>
      <c r="H350" s="59">
        <v>0</v>
      </c>
      <c r="I350" s="59">
        <f t="shared" si="9"/>
        <v>0</v>
      </c>
      <c r="J350" s="128">
        <f t="shared" si="9"/>
        <v>0</v>
      </c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</row>
    <row r="351" spans="1:162" ht="30">
      <c r="A351" s="34"/>
      <c r="B351" s="35"/>
      <c r="C351" s="35"/>
      <c r="D351" s="35"/>
      <c r="E351" s="35"/>
      <c r="F351" s="36" t="s">
        <v>24</v>
      </c>
      <c r="G351" s="70" t="s">
        <v>234</v>
      </c>
      <c r="H351" s="71">
        <v>0</v>
      </c>
      <c r="I351" s="71">
        <v>0</v>
      </c>
      <c r="J351" s="122">
        <f>H351+I351</f>
        <v>0</v>
      </c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</row>
    <row r="352" spans="1:162" ht="15">
      <c r="A352" s="34"/>
      <c r="B352" s="35"/>
      <c r="C352" s="35"/>
      <c r="D352" s="35">
        <v>85</v>
      </c>
      <c r="E352" s="35"/>
      <c r="F352" s="36"/>
      <c r="G352" s="70" t="s">
        <v>101</v>
      </c>
      <c r="H352" s="71">
        <v>0</v>
      </c>
      <c r="I352" s="71"/>
      <c r="J352" s="122">
        <f>H352+I352</f>
        <v>0</v>
      </c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</row>
    <row r="353" spans="1:162" ht="15" hidden="1">
      <c r="A353" s="34"/>
      <c r="B353" s="35"/>
      <c r="C353" s="35"/>
      <c r="D353" s="35"/>
      <c r="E353" s="35"/>
      <c r="F353" s="36"/>
      <c r="G353" s="70" t="s">
        <v>152</v>
      </c>
      <c r="H353" s="71"/>
      <c r="I353" s="71"/>
      <c r="J353" s="130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</row>
    <row r="354" spans="1:162" ht="15.75">
      <c r="A354" s="25" t="s">
        <v>200</v>
      </c>
      <c r="B354" s="26" t="s">
        <v>130</v>
      </c>
      <c r="C354" s="26"/>
      <c r="D354" s="26"/>
      <c r="E354" s="26"/>
      <c r="F354" s="27"/>
      <c r="G354" s="67" t="s">
        <v>235</v>
      </c>
      <c r="H354" s="59">
        <v>1634523</v>
      </c>
      <c r="I354" s="59">
        <f>I301+I306</f>
        <v>1971000</v>
      </c>
      <c r="J354" s="128">
        <f>J301+J306</f>
        <v>3605523</v>
      </c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</row>
    <row r="355" spans="1:162" ht="15.75">
      <c r="A355" s="25"/>
      <c r="B355" s="26">
        <v>15</v>
      </c>
      <c r="C355" s="26"/>
      <c r="D355" s="26"/>
      <c r="E355" s="26"/>
      <c r="F355" s="27"/>
      <c r="G355" s="67" t="s">
        <v>236</v>
      </c>
      <c r="H355" s="59">
        <v>23000</v>
      </c>
      <c r="I355" s="59">
        <f>I356</f>
        <v>30776</v>
      </c>
      <c r="J355" s="128">
        <f>J356</f>
        <v>53776</v>
      </c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</row>
    <row r="356" spans="1:162" ht="30">
      <c r="A356" s="25"/>
      <c r="B356" s="26"/>
      <c r="C356" s="26" t="s">
        <v>47</v>
      </c>
      <c r="D356" s="26"/>
      <c r="E356" s="26"/>
      <c r="F356" s="27"/>
      <c r="G356" s="67" t="s">
        <v>237</v>
      </c>
      <c r="H356" s="59">
        <v>23000</v>
      </c>
      <c r="I356" s="59">
        <f>I335</f>
        <v>30776</v>
      </c>
      <c r="J356" s="128">
        <f>J335</f>
        <v>53776</v>
      </c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</row>
    <row r="357" spans="1:162" ht="30">
      <c r="A357" s="25"/>
      <c r="B357" s="26" t="s">
        <v>47</v>
      </c>
      <c r="C357" s="26"/>
      <c r="D357" s="26"/>
      <c r="E357" s="26"/>
      <c r="F357" s="27"/>
      <c r="G357" s="67" t="s">
        <v>238</v>
      </c>
      <c r="H357" s="59">
        <v>224043</v>
      </c>
      <c r="I357" s="59">
        <f>I358+I359</f>
        <v>223827</v>
      </c>
      <c r="J357" s="128">
        <f>J358+J359</f>
        <v>447870</v>
      </c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</row>
    <row r="358" spans="1:162" ht="30">
      <c r="A358" s="25"/>
      <c r="B358" s="26"/>
      <c r="C358" s="26" t="s">
        <v>22</v>
      </c>
      <c r="D358" s="26"/>
      <c r="E358" s="26"/>
      <c r="F358" s="27"/>
      <c r="G358" s="67" t="s">
        <v>239</v>
      </c>
      <c r="H358" s="59">
        <v>9941</v>
      </c>
      <c r="I358" s="59">
        <f>+I294</f>
        <v>11900</v>
      </c>
      <c r="J358" s="128">
        <f>+J294</f>
        <v>21841</v>
      </c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</row>
    <row r="359" spans="1:162" ht="16.5" thickBot="1">
      <c r="A359" s="45"/>
      <c r="B359" s="46"/>
      <c r="C359" s="46" t="s">
        <v>39</v>
      </c>
      <c r="D359" s="46"/>
      <c r="E359" s="46"/>
      <c r="F359" s="47"/>
      <c r="G359" s="79" t="s">
        <v>240</v>
      </c>
      <c r="H359" s="80">
        <v>214102</v>
      </c>
      <c r="I359" s="80">
        <f>I227-I354-I355-I358</f>
        <v>211927</v>
      </c>
      <c r="J359" s="135">
        <f>J227-J354-J355-J358</f>
        <v>426029</v>
      </c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</row>
    <row r="360" spans="1:162" s="1" customFormat="1" ht="36">
      <c r="A360" s="272" t="s">
        <v>241</v>
      </c>
      <c r="B360" s="273"/>
      <c r="C360" s="273"/>
      <c r="D360" s="273"/>
      <c r="E360" s="273"/>
      <c r="F360" s="274"/>
      <c r="G360" s="22" t="s">
        <v>242</v>
      </c>
      <c r="H360" s="55">
        <v>165905</v>
      </c>
      <c r="I360" s="55">
        <f>I362+I365+I368+I371+I377+I381+I404+I408</f>
        <v>164477</v>
      </c>
      <c r="J360" s="136">
        <f>J362+J365+J368+J371+J377+J381+J404+J408</f>
        <v>330382</v>
      </c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</row>
    <row r="361" spans="1:162" ht="15.75">
      <c r="A361" s="25"/>
      <c r="B361" s="26"/>
      <c r="C361" s="26"/>
      <c r="D361" s="26" t="s">
        <v>24</v>
      </c>
      <c r="E361" s="26"/>
      <c r="F361" s="27"/>
      <c r="G361" s="67" t="s">
        <v>70</v>
      </c>
      <c r="H361" s="60">
        <v>165905</v>
      </c>
      <c r="I361" s="60">
        <f>I362+I365+I368+I371+I377+I381</f>
        <v>164477</v>
      </c>
      <c r="J361" s="137">
        <f>J362+J365+J368+J371+J377+J381</f>
        <v>330382</v>
      </c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</row>
    <row r="362" spans="1:162" ht="15.75">
      <c r="A362" s="25"/>
      <c r="B362" s="26"/>
      <c r="C362" s="26"/>
      <c r="D362" s="26" t="s">
        <v>73</v>
      </c>
      <c r="E362" s="26"/>
      <c r="F362" s="27"/>
      <c r="G362" s="67" t="s">
        <v>74</v>
      </c>
      <c r="H362" s="59">
        <v>0</v>
      </c>
      <c r="I362" s="59">
        <f>I363</f>
        <v>0</v>
      </c>
      <c r="J362" s="128">
        <f>J363</f>
        <v>0</v>
      </c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</row>
    <row r="363" spans="1:162" ht="15.75">
      <c r="A363" s="25"/>
      <c r="B363" s="26"/>
      <c r="C363" s="26"/>
      <c r="D363" s="26"/>
      <c r="E363" s="26" t="s">
        <v>75</v>
      </c>
      <c r="F363" s="27"/>
      <c r="G363" s="41" t="s">
        <v>145</v>
      </c>
      <c r="H363" s="59">
        <v>0</v>
      </c>
      <c r="I363" s="59">
        <f>I364</f>
        <v>0</v>
      </c>
      <c r="J363" s="128">
        <f>J364</f>
        <v>0</v>
      </c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</row>
    <row r="364" spans="1:162" ht="15">
      <c r="A364" s="34"/>
      <c r="B364" s="35"/>
      <c r="C364" s="35"/>
      <c r="D364" s="35"/>
      <c r="E364" s="35"/>
      <c r="F364" s="36" t="s">
        <v>75</v>
      </c>
      <c r="G364" s="70" t="s">
        <v>149</v>
      </c>
      <c r="H364" s="71">
        <v>0</v>
      </c>
      <c r="I364" s="71">
        <v>0</v>
      </c>
      <c r="J364" s="122">
        <f>H364+I364</f>
        <v>0</v>
      </c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</row>
    <row r="365" spans="1:162" ht="15.75">
      <c r="A365" s="25"/>
      <c r="B365" s="26"/>
      <c r="C365" s="26"/>
      <c r="D365" s="26" t="s">
        <v>77</v>
      </c>
      <c r="E365" s="26"/>
      <c r="F365" s="27"/>
      <c r="G365" s="67" t="s">
        <v>243</v>
      </c>
      <c r="H365" s="59">
        <v>0</v>
      </c>
      <c r="I365" s="59">
        <f>I366+I367</f>
        <v>0</v>
      </c>
      <c r="J365" s="128">
        <f>J366+J367</f>
        <v>0</v>
      </c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</row>
    <row r="366" spans="1:162" ht="30" hidden="1">
      <c r="A366" s="34"/>
      <c r="B366" s="35"/>
      <c r="C366" s="35"/>
      <c r="D366" s="35"/>
      <c r="E366" s="35"/>
      <c r="F366" s="36"/>
      <c r="G366" s="70" t="s">
        <v>244</v>
      </c>
      <c r="H366" s="71"/>
      <c r="I366" s="71"/>
      <c r="J366" s="130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</row>
    <row r="367" spans="1:162" ht="30">
      <c r="A367" s="34"/>
      <c r="B367" s="35"/>
      <c r="C367" s="35"/>
      <c r="D367" s="35"/>
      <c r="E367" s="35">
        <v>19</v>
      </c>
      <c r="F367" s="36"/>
      <c r="G367" s="70" t="s">
        <v>245</v>
      </c>
      <c r="H367" s="71">
        <v>0</v>
      </c>
      <c r="I367" s="71">
        <v>0</v>
      </c>
      <c r="J367" s="122">
        <f>H367+I367</f>
        <v>0</v>
      </c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</row>
    <row r="368" spans="1:162" ht="30">
      <c r="A368" s="25"/>
      <c r="B368" s="26"/>
      <c r="C368" s="26"/>
      <c r="D368" s="26">
        <v>51</v>
      </c>
      <c r="E368" s="26"/>
      <c r="F368" s="27"/>
      <c r="G368" s="67" t="s">
        <v>218</v>
      </c>
      <c r="H368" s="59">
        <v>0</v>
      </c>
      <c r="I368" s="59">
        <f>I369</f>
        <v>0</v>
      </c>
      <c r="J368" s="128">
        <f>J369</f>
        <v>0</v>
      </c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</row>
    <row r="369" spans="1:162" ht="15.75">
      <c r="A369" s="25"/>
      <c r="B369" s="26"/>
      <c r="C369" s="26"/>
      <c r="D369" s="26"/>
      <c r="E369" s="26"/>
      <c r="F369" s="27"/>
      <c r="G369" s="41" t="s">
        <v>246</v>
      </c>
      <c r="H369" s="59">
        <v>0</v>
      </c>
      <c r="I369" s="59">
        <f>I370</f>
        <v>0</v>
      </c>
      <c r="J369" s="128">
        <f>J370</f>
        <v>0</v>
      </c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</row>
    <row r="370" spans="1:162" ht="48" customHeight="1">
      <c r="A370" s="34"/>
      <c r="B370" s="35"/>
      <c r="C370" s="35"/>
      <c r="D370" s="35"/>
      <c r="E370" s="35" t="s">
        <v>24</v>
      </c>
      <c r="F370" s="36">
        <v>18</v>
      </c>
      <c r="G370" s="70" t="s">
        <v>83</v>
      </c>
      <c r="H370" s="71">
        <v>0</v>
      </c>
      <c r="I370" s="71">
        <v>0</v>
      </c>
      <c r="J370" s="122">
        <f>H370+I370</f>
        <v>0</v>
      </c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</row>
    <row r="371" spans="1:162" ht="15.75">
      <c r="A371" s="25"/>
      <c r="B371" s="26"/>
      <c r="C371" s="26"/>
      <c r="D371" s="26">
        <v>55</v>
      </c>
      <c r="E371" s="26"/>
      <c r="F371" s="27"/>
      <c r="G371" s="67" t="s">
        <v>247</v>
      </c>
      <c r="H371" s="59">
        <v>0</v>
      </c>
      <c r="I371" s="59">
        <f>I372+I375</f>
        <v>0</v>
      </c>
      <c r="J371" s="128">
        <f>J372+J375</f>
        <v>0</v>
      </c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</row>
    <row r="372" spans="1:162" ht="15.75">
      <c r="A372" s="25"/>
      <c r="B372" s="26"/>
      <c r="C372" s="26"/>
      <c r="D372" s="26"/>
      <c r="E372" s="26" t="s">
        <v>24</v>
      </c>
      <c r="F372" s="27"/>
      <c r="G372" s="67" t="s">
        <v>248</v>
      </c>
      <c r="H372" s="59">
        <v>0</v>
      </c>
      <c r="I372" s="59">
        <f>I373+I374</f>
        <v>0</v>
      </c>
      <c r="J372" s="128">
        <f>J373+J374</f>
        <v>0</v>
      </c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</row>
    <row r="373" spans="1:162" ht="30">
      <c r="A373" s="34"/>
      <c r="B373" s="35"/>
      <c r="C373" s="35"/>
      <c r="D373" s="35"/>
      <c r="E373" s="35"/>
      <c r="F373" s="36" t="s">
        <v>112</v>
      </c>
      <c r="G373" s="70" t="s">
        <v>249</v>
      </c>
      <c r="H373" s="71">
        <v>0</v>
      </c>
      <c r="I373" s="71">
        <v>0</v>
      </c>
      <c r="J373" s="122">
        <f>H373+I373</f>
        <v>0</v>
      </c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</row>
    <row r="374" spans="1:162" ht="45">
      <c r="A374" s="34"/>
      <c r="B374" s="35"/>
      <c r="C374" s="35"/>
      <c r="D374" s="35"/>
      <c r="E374" s="35"/>
      <c r="F374" s="36">
        <v>11</v>
      </c>
      <c r="G374" s="70" t="s">
        <v>250</v>
      </c>
      <c r="H374" s="71">
        <v>0</v>
      </c>
      <c r="I374" s="71">
        <v>0</v>
      </c>
      <c r="J374" s="122">
        <f>H374+I374</f>
        <v>0</v>
      </c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</row>
    <row r="375" spans="1:162" ht="31.5">
      <c r="A375" s="25"/>
      <c r="B375" s="26"/>
      <c r="C375" s="26"/>
      <c r="D375" s="26"/>
      <c r="E375" s="26" t="s">
        <v>22</v>
      </c>
      <c r="F375" s="27"/>
      <c r="G375" s="41" t="s">
        <v>251</v>
      </c>
      <c r="H375" s="59">
        <v>0</v>
      </c>
      <c r="I375" s="59">
        <f>I376</f>
        <v>0</v>
      </c>
      <c r="J375" s="128">
        <f>J376</f>
        <v>0</v>
      </c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</row>
    <row r="376" spans="1:162" ht="30">
      <c r="A376" s="34"/>
      <c r="B376" s="35"/>
      <c r="C376" s="35"/>
      <c r="D376" s="35"/>
      <c r="E376" s="35"/>
      <c r="F376" s="36" t="s">
        <v>24</v>
      </c>
      <c r="G376" s="70" t="s">
        <v>252</v>
      </c>
      <c r="H376" s="71">
        <v>0</v>
      </c>
      <c r="I376" s="71">
        <v>0</v>
      </c>
      <c r="J376" s="122">
        <f>H376+I376</f>
        <v>0</v>
      </c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</row>
    <row r="377" spans="1:162" ht="47.25">
      <c r="A377" s="25"/>
      <c r="B377" s="26"/>
      <c r="C377" s="26"/>
      <c r="D377" s="26">
        <v>56</v>
      </c>
      <c r="E377" s="26"/>
      <c r="F377" s="27"/>
      <c r="G377" s="41" t="s">
        <v>253</v>
      </c>
      <c r="H377" s="58"/>
      <c r="I377" s="58">
        <v>0</v>
      </c>
      <c r="J377" s="122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</row>
    <row r="378" spans="1:162" ht="30">
      <c r="A378" s="25"/>
      <c r="B378" s="26"/>
      <c r="C378" s="26"/>
      <c r="D378" s="26"/>
      <c r="E378" s="86" t="s">
        <v>58</v>
      </c>
      <c r="F378" s="27"/>
      <c r="G378" s="70" t="s">
        <v>254</v>
      </c>
      <c r="H378" s="59">
        <v>0</v>
      </c>
      <c r="I378" s="59">
        <v>0</v>
      </c>
      <c r="J378" s="122">
        <f>H378+I378</f>
        <v>0</v>
      </c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</row>
    <row r="379" spans="1:162" ht="15">
      <c r="A379" s="34"/>
      <c r="B379" s="35"/>
      <c r="C379" s="35"/>
      <c r="D379" s="35"/>
      <c r="E379" s="86" t="s">
        <v>60</v>
      </c>
      <c r="F379" s="36"/>
      <c r="G379" s="70" t="s">
        <v>255</v>
      </c>
      <c r="H379" s="71"/>
      <c r="I379" s="71">
        <v>0</v>
      </c>
      <c r="J379" s="122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</row>
    <row r="380" spans="1:162" ht="15">
      <c r="A380" s="34"/>
      <c r="B380" s="35"/>
      <c r="C380" s="35"/>
      <c r="D380" s="35"/>
      <c r="E380" s="86" t="s">
        <v>294</v>
      </c>
      <c r="F380" s="36"/>
      <c r="G380" s="70" t="s">
        <v>256</v>
      </c>
      <c r="H380" s="71">
        <v>0</v>
      </c>
      <c r="I380" s="71">
        <v>0</v>
      </c>
      <c r="J380" s="122">
        <f>H380+I380</f>
        <v>0</v>
      </c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</row>
    <row r="381" spans="1:162" ht="15.75">
      <c r="A381" s="25"/>
      <c r="B381" s="26"/>
      <c r="C381" s="26"/>
      <c r="D381" s="26">
        <v>57</v>
      </c>
      <c r="E381" s="26"/>
      <c r="F381" s="27"/>
      <c r="G381" s="67" t="s">
        <v>257</v>
      </c>
      <c r="H381" s="59">
        <v>165905</v>
      </c>
      <c r="I381" s="59">
        <f>I382</f>
        <v>164477</v>
      </c>
      <c r="J381" s="128">
        <f>J382</f>
        <v>330382</v>
      </c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</row>
    <row r="382" spans="1:162" ht="15.75">
      <c r="A382" s="25"/>
      <c r="B382" s="26"/>
      <c r="C382" s="26"/>
      <c r="D382" s="26"/>
      <c r="E382" s="26" t="s">
        <v>22</v>
      </c>
      <c r="F382" s="27"/>
      <c r="G382" s="41" t="s">
        <v>258</v>
      </c>
      <c r="H382" s="59">
        <v>165905</v>
      </c>
      <c r="I382" s="59">
        <f>+I383</f>
        <v>164477</v>
      </c>
      <c r="J382" s="128">
        <f>+J383</f>
        <v>330382</v>
      </c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</row>
    <row r="383" spans="1:162" ht="15.75">
      <c r="A383" s="25"/>
      <c r="B383" s="26"/>
      <c r="C383" s="26"/>
      <c r="D383" s="26"/>
      <c r="E383" s="26"/>
      <c r="F383" s="27" t="s">
        <v>24</v>
      </c>
      <c r="G383" s="41" t="s">
        <v>259</v>
      </c>
      <c r="H383" s="59">
        <v>165905</v>
      </c>
      <c r="I383" s="59">
        <f>+I384+I387+I391+I394+I398+I403+I399</f>
        <v>164477</v>
      </c>
      <c r="J383" s="128">
        <f>+J384+J387+J391+J394+J398+J403+J399</f>
        <v>330382</v>
      </c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</row>
    <row r="384" spans="1:162" ht="15.75">
      <c r="A384" s="25"/>
      <c r="B384" s="26"/>
      <c r="C384" s="26"/>
      <c r="D384" s="26"/>
      <c r="E384" s="26"/>
      <c r="F384" s="27"/>
      <c r="G384" s="87" t="s">
        <v>260</v>
      </c>
      <c r="H384" s="59">
        <v>3500</v>
      </c>
      <c r="I384" s="59">
        <f>+I385+I386</f>
        <v>0</v>
      </c>
      <c r="J384" s="128">
        <f>+J385+J386</f>
        <v>3500</v>
      </c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</row>
    <row r="385" spans="1:162" ht="15">
      <c r="A385" s="34"/>
      <c r="B385" s="35"/>
      <c r="C385" s="35"/>
      <c r="D385" s="35"/>
      <c r="E385" s="35"/>
      <c r="F385" s="36"/>
      <c r="G385" s="88" t="s">
        <v>261</v>
      </c>
      <c r="H385" s="89">
        <v>0</v>
      </c>
      <c r="I385" s="89">
        <v>0</v>
      </c>
      <c r="J385" s="122">
        <f>H385+I385</f>
        <v>0</v>
      </c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</row>
    <row r="386" spans="1:162" ht="15">
      <c r="A386" s="34"/>
      <c r="B386" s="35"/>
      <c r="C386" s="35"/>
      <c r="D386" s="35"/>
      <c r="E386" s="35"/>
      <c r="F386" s="36"/>
      <c r="G386" s="88" t="s">
        <v>262</v>
      </c>
      <c r="H386" s="89">
        <v>3500</v>
      </c>
      <c r="I386" s="89">
        <v>0</v>
      </c>
      <c r="J386" s="122">
        <f>H386+I386</f>
        <v>3500</v>
      </c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</row>
    <row r="387" spans="1:162" ht="30">
      <c r="A387" s="25"/>
      <c r="B387" s="26"/>
      <c r="C387" s="26"/>
      <c r="D387" s="26"/>
      <c r="E387" s="26"/>
      <c r="F387" s="27"/>
      <c r="G387" s="87" t="s">
        <v>263</v>
      </c>
      <c r="H387" s="59">
        <v>54741</v>
      </c>
      <c r="I387" s="59">
        <f>+I388+I389+I390</f>
        <v>53235</v>
      </c>
      <c r="J387" s="128">
        <f>+J388+J389+J390</f>
        <v>107976</v>
      </c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</row>
    <row r="388" spans="1:162" ht="15">
      <c r="A388" s="34"/>
      <c r="B388" s="35"/>
      <c r="C388" s="35"/>
      <c r="D388" s="35"/>
      <c r="E388" s="35"/>
      <c r="F388" s="36"/>
      <c r="G388" s="88" t="s">
        <v>264</v>
      </c>
      <c r="H388" s="89">
        <v>52903</v>
      </c>
      <c r="I388" s="89">
        <v>51735</v>
      </c>
      <c r="J388" s="122">
        <f>H388+I388</f>
        <v>104638</v>
      </c>
      <c r="K388" s="148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</row>
    <row r="389" spans="1:162" ht="15">
      <c r="A389" s="34"/>
      <c r="B389" s="35"/>
      <c r="C389" s="35"/>
      <c r="D389" s="35"/>
      <c r="E389" s="35"/>
      <c r="F389" s="36"/>
      <c r="G389" s="88" t="s">
        <v>265</v>
      </c>
      <c r="H389" s="89">
        <v>1838</v>
      </c>
      <c r="I389" s="89">
        <v>1500</v>
      </c>
      <c r="J389" s="122">
        <f>H389+I389</f>
        <v>3338</v>
      </c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</row>
    <row r="390" spans="1:162" ht="15">
      <c r="A390" s="34"/>
      <c r="B390" s="35"/>
      <c r="C390" s="35"/>
      <c r="D390" s="35"/>
      <c r="E390" s="35"/>
      <c r="F390" s="36"/>
      <c r="G390" s="88" t="s">
        <v>266</v>
      </c>
      <c r="H390" s="89">
        <v>0</v>
      </c>
      <c r="I390" s="89">
        <v>0</v>
      </c>
      <c r="J390" s="122">
        <f>H390+I390</f>
        <v>0</v>
      </c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</row>
    <row r="391" spans="1:162" ht="15.75">
      <c r="A391" s="25"/>
      <c r="B391" s="26"/>
      <c r="C391" s="26"/>
      <c r="D391" s="26"/>
      <c r="E391" s="26"/>
      <c r="F391" s="27"/>
      <c r="G391" s="87" t="s">
        <v>267</v>
      </c>
      <c r="H391" s="59">
        <v>6407</v>
      </c>
      <c r="I391" s="59">
        <f>+I392+I393</f>
        <v>4734</v>
      </c>
      <c r="J391" s="128">
        <f>+J392+J393</f>
        <v>11141</v>
      </c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</row>
    <row r="392" spans="1:162" ht="15">
      <c r="A392" s="34"/>
      <c r="B392" s="35"/>
      <c r="C392" s="35"/>
      <c r="D392" s="35"/>
      <c r="E392" s="35"/>
      <c r="F392" s="36"/>
      <c r="G392" s="88" t="s">
        <v>261</v>
      </c>
      <c r="H392" s="89">
        <v>4000</v>
      </c>
      <c r="I392" s="89">
        <v>4000</v>
      </c>
      <c r="J392" s="122">
        <f>H392+I392</f>
        <v>8000</v>
      </c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</row>
    <row r="393" spans="1:162" ht="15">
      <c r="A393" s="34"/>
      <c r="B393" s="35"/>
      <c r="C393" s="35"/>
      <c r="D393" s="35"/>
      <c r="E393" s="35"/>
      <c r="F393" s="36"/>
      <c r="G393" s="88" t="s">
        <v>268</v>
      </c>
      <c r="H393" s="89">
        <v>2407</v>
      </c>
      <c r="I393" s="89">
        <v>734</v>
      </c>
      <c r="J393" s="122">
        <f>H393+I393</f>
        <v>3141</v>
      </c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</row>
    <row r="394" spans="1:162" ht="45">
      <c r="A394" s="25"/>
      <c r="B394" s="26"/>
      <c r="C394" s="26"/>
      <c r="D394" s="26"/>
      <c r="E394" s="26"/>
      <c r="F394" s="27"/>
      <c r="G394" s="87" t="s">
        <v>269</v>
      </c>
      <c r="H394" s="59">
        <v>84340</v>
      </c>
      <c r="I394" s="59">
        <f>+I395+I396+I397</f>
        <v>90118</v>
      </c>
      <c r="J394" s="128">
        <f>+J395+J396+J397</f>
        <v>174458</v>
      </c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</row>
    <row r="395" spans="1:162" ht="15">
      <c r="A395" s="34"/>
      <c r="B395" s="35"/>
      <c r="C395" s="35"/>
      <c r="D395" s="35"/>
      <c r="E395" s="35"/>
      <c r="F395" s="36"/>
      <c r="G395" s="88" t="s">
        <v>270</v>
      </c>
      <c r="H395" s="89">
        <v>83340</v>
      </c>
      <c r="I395" s="89">
        <v>89093</v>
      </c>
      <c r="J395" s="122">
        <f>H395+I395</f>
        <v>172433</v>
      </c>
      <c r="K395" s="148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</row>
    <row r="396" spans="1:162" ht="15">
      <c r="A396" s="34"/>
      <c r="B396" s="35"/>
      <c r="C396" s="35"/>
      <c r="D396" s="35"/>
      <c r="E396" s="35"/>
      <c r="F396" s="36"/>
      <c r="G396" s="88" t="s">
        <v>271</v>
      </c>
      <c r="H396" s="89">
        <v>0</v>
      </c>
      <c r="I396" s="89">
        <v>25</v>
      </c>
      <c r="J396" s="122">
        <f>H396+I396</f>
        <v>25</v>
      </c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</row>
    <row r="397" spans="1:162" ht="15">
      <c r="A397" s="34"/>
      <c r="B397" s="35"/>
      <c r="C397" s="35"/>
      <c r="D397" s="35"/>
      <c r="E397" s="35"/>
      <c r="F397" s="36"/>
      <c r="G397" s="88" t="s">
        <v>272</v>
      </c>
      <c r="H397" s="89">
        <v>1000</v>
      </c>
      <c r="I397" s="89">
        <v>1000</v>
      </c>
      <c r="J397" s="122">
        <f>H397+I397</f>
        <v>2000</v>
      </c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</row>
    <row r="398" spans="1:162" ht="15">
      <c r="A398" s="34"/>
      <c r="B398" s="35"/>
      <c r="C398" s="35"/>
      <c r="D398" s="35"/>
      <c r="E398" s="35"/>
      <c r="F398" s="36"/>
      <c r="G398" s="88" t="s">
        <v>273</v>
      </c>
      <c r="H398" s="89">
        <v>0</v>
      </c>
      <c r="I398" s="89"/>
      <c r="J398" s="122">
        <f>H398+I398</f>
        <v>0</v>
      </c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</row>
    <row r="399" spans="1:162" ht="16.5" customHeight="1">
      <c r="A399" s="34"/>
      <c r="B399" s="35"/>
      <c r="C399" s="35"/>
      <c r="D399" s="35"/>
      <c r="E399" s="35"/>
      <c r="F399" s="36"/>
      <c r="G399" s="88" t="s">
        <v>274</v>
      </c>
      <c r="H399" s="71">
        <v>0</v>
      </c>
      <c r="I399" s="71"/>
      <c r="J399" s="122">
        <f>H399+I399</f>
        <v>0</v>
      </c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</row>
    <row r="400" spans="1:162" ht="15" hidden="1">
      <c r="A400" s="34"/>
      <c r="B400" s="35"/>
      <c r="C400" s="35"/>
      <c r="D400" s="35"/>
      <c r="E400" s="35"/>
      <c r="F400" s="36"/>
      <c r="G400" s="70"/>
      <c r="H400" s="71"/>
      <c r="I400" s="71"/>
      <c r="J400" s="130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</row>
    <row r="401" spans="1:162" ht="15" hidden="1">
      <c r="A401" s="34"/>
      <c r="B401" s="35"/>
      <c r="C401" s="35"/>
      <c r="D401" s="35"/>
      <c r="E401" s="35"/>
      <c r="F401" s="36"/>
      <c r="G401" s="70"/>
      <c r="H401" s="71"/>
      <c r="I401" s="71"/>
      <c r="J401" s="130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</row>
    <row r="402" spans="1:162" ht="15" hidden="1">
      <c r="A402" s="34"/>
      <c r="B402" s="35"/>
      <c r="C402" s="35"/>
      <c r="D402" s="35"/>
      <c r="E402" s="35"/>
      <c r="F402" s="36"/>
      <c r="G402" s="70"/>
      <c r="H402" s="71"/>
      <c r="I402" s="71"/>
      <c r="J402" s="130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</row>
    <row r="403" spans="1:162" ht="30">
      <c r="A403" s="34"/>
      <c r="B403" s="35"/>
      <c r="C403" s="35"/>
      <c r="D403" s="35"/>
      <c r="E403" s="35"/>
      <c r="F403" s="36"/>
      <c r="G403" s="88" t="s">
        <v>275</v>
      </c>
      <c r="H403" s="89">
        <v>16917</v>
      </c>
      <c r="I403" s="89">
        <v>16390</v>
      </c>
      <c r="J403" s="122">
        <f>H403+I403</f>
        <v>33307</v>
      </c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</row>
    <row r="404" spans="1:162" ht="15.75">
      <c r="A404" s="25"/>
      <c r="B404" s="26"/>
      <c r="C404" s="26"/>
      <c r="D404" s="26">
        <v>79</v>
      </c>
      <c r="E404" s="26"/>
      <c r="F404" s="27"/>
      <c r="G404" s="67" t="s">
        <v>276</v>
      </c>
      <c r="H404" s="59">
        <v>0</v>
      </c>
      <c r="I404" s="59">
        <f>I405</f>
        <v>0</v>
      </c>
      <c r="J404" s="128">
        <f>J405</f>
        <v>0</v>
      </c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</row>
    <row r="405" spans="1:162" ht="15.75">
      <c r="A405" s="25"/>
      <c r="B405" s="26"/>
      <c r="C405" s="26"/>
      <c r="D405" s="26">
        <v>80</v>
      </c>
      <c r="E405" s="26"/>
      <c r="F405" s="27"/>
      <c r="G405" s="67" t="s">
        <v>277</v>
      </c>
      <c r="H405" s="59">
        <v>0</v>
      </c>
      <c r="I405" s="59">
        <f>I406+I407</f>
        <v>0</v>
      </c>
      <c r="J405" s="128">
        <f>J406+J407</f>
        <v>0</v>
      </c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</row>
    <row r="406" spans="1:162" ht="30">
      <c r="A406" s="34"/>
      <c r="B406" s="35"/>
      <c r="C406" s="35"/>
      <c r="D406" s="35"/>
      <c r="E406" s="35" t="s">
        <v>14</v>
      </c>
      <c r="F406" s="36"/>
      <c r="G406" s="70" t="s">
        <v>278</v>
      </c>
      <c r="H406" s="71">
        <v>0</v>
      </c>
      <c r="I406" s="71">
        <v>0</v>
      </c>
      <c r="J406" s="122">
        <f>H406+I406</f>
        <v>0</v>
      </c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</row>
    <row r="407" spans="1:162" ht="30">
      <c r="A407" s="34"/>
      <c r="B407" s="35"/>
      <c r="C407" s="35"/>
      <c r="D407" s="35"/>
      <c r="E407" s="35" t="s">
        <v>114</v>
      </c>
      <c r="F407" s="36"/>
      <c r="G407" s="70" t="s">
        <v>279</v>
      </c>
      <c r="H407" s="71">
        <v>0</v>
      </c>
      <c r="I407" s="71">
        <v>0</v>
      </c>
      <c r="J407" s="122">
        <f>H407+I407</f>
        <v>0</v>
      </c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</row>
    <row r="408" spans="1:162" ht="15">
      <c r="A408" s="34"/>
      <c r="B408" s="35"/>
      <c r="C408" s="35"/>
      <c r="D408" s="35">
        <v>85</v>
      </c>
      <c r="E408" s="35"/>
      <c r="F408" s="36"/>
      <c r="G408" s="70" t="s">
        <v>101</v>
      </c>
      <c r="H408" s="71">
        <v>0</v>
      </c>
      <c r="I408" s="71"/>
      <c r="J408" s="122">
        <f>H408+I408</f>
        <v>0</v>
      </c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</row>
    <row r="409" spans="1:162" ht="15">
      <c r="A409" s="34"/>
      <c r="B409" s="35"/>
      <c r="C409" s="35"/>
      <c r="D409" s="35"/>
      <c r="E409" s="35"/>
      <c r="F409" s="36"/>
      <c r="G409" s="70" t="s">
        <v>152</v>
      </c>
      <c r="H409" s="71"/>
      <c r="I409" s="71"/>
      <c r="J409" s="130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</row>
    <row r="410" spans="1:162" ht="15.75">
      <c r="A410" s="25" t="s">
        <v>241</v>
      </c>
      <c r="B410" s="26" t="s">
        <v>22</v>
      </c>
      <c r="C410" s="26"/>
      <c r="D410" s="26"/>
      <c r="E410" s="26"/>
      <c r="F410" s="27"/>
      <c r="G410" s="41" t="s">
        <v>280</v>
      </c>
      <c r="H410" s="59">
        <v>165905</v>
      </c>
      <c r="I410" s="59">
        <f>SUM(I411:I413)</f>
        <v>164477</v>
      </c>
      <c r="J410" s="128">
        <f>SUM(J411:J413)</f>
        <v>330382</v>
      </c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</row>
    <row r="411" spans="1:162" ht="18" customHeight="1">
      <c r="A411" s="25"/>
      <c r="B411" s="26"/>
      <c r="C411" s="26" t="s">
        <v>14</v>
      </c>
      <c r="D411" s="26"/>
      <c r="E411" s="26"/>
      <c r="F411" s="27"/>
      <c r="G411" s="41" t="s">
        <v>281</v>
      </c>
      <c r="H411" s="59">
        <v>0</v>
      </c>
      <c r="I411" s="59">
        <f>I362+I368</f>
        <v>0</v>
      </c>
      <c r="J411" s="128">
        <f>J362+J368</f>
        <v>0</v>
      </c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</row>
    <row r="412" spans="1:162" ht="15.75">
      <c r="A412" s="25"/>
      <c r="B412" s="26"/>
      <c r="C412" s="26" t="s">
        <v>139</v>
      </c>
      <c r="D412" s="26"/>
      <c r="E412" s="26"/>
      <c r="F412" s="27"/>
      <c r="G412" s="41" t="s">
        <v>282</v>
      </c>
      <c r="H412" s="59">
        <v>165905</v>
      </c>
      <c r="I412" s="59">
        <f>I365+I381</f>
        <v>164477</v>
      </c>
      <c r="J412" s="128">
        <f>J365+J381</f>
        <v>330382</v>
      </c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</row>
    <row r="413" spans="1:162" ht="15.75">
      <c r="A413" s="25"/>
      <c r="B413" s="26"/>
      <c r="C413" s="26" t="s">
        <v>75</v>
      </c>
      <c r="D413" s="26"/>
      <c r="E413" s="26"/>
      <c r="F413" s="27"/>
      <c r="G413" s="41" t="s">
        <v>283</v>
      </c>
      <c r="H413" s="59">
        <v>0</v>
      </c>
      <c r="I413" s="59">
        <f>I360-I411-I412</f>
        <v>0</v>
      </c>
      <c r="J413" s="128">
        <f>J360-J411-J412</f>
        <v>0</v>
      </c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</row>
    <row r="414" spans="1:162" ht="15.75">
      <c r="A414" s="25">
        <v>8904</v>
      </c>
      <c r="B414" s="26" t="s">
        <v>24</v>
      </c>
      <c r="C414" s="26"/>
      <c r="D414" s="26"/>
      <c r="E414" s="26"/>
      <c r="F414" s="27"/>
      <c r="G414" s="41" t="s">
        <v>284</v>
      </c>
      <c r="H414" s="59">
        <v>2047471</v>
      </c>
      <c r="I414" s="59">
        <f>+I133+I360</f>
        <v>2390080</v>
      </c>
      <c r="J414" s="128">
        <f>+J133+J360</f>
        <v>4437551</v>
      </c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</row>
    <row r="415" spans="1:162" ht="16.5" thickBot="1">
      <c r="A415" s="45"/>
      <c r="B415" s="46" t="s">
        <v>22</v>
      </c>
      <c r="C415" s="46"/>
      <c r="D415" s="46"/>
      <c r="E415" s="46"/>
      <c r="F415" s="47"/>
      <c r="G415" s="74" t="s">
        <v>285</v>
      </c>
      <c r="H415" s="80">
        <v>0</v>
      </c>
      <c r="I415" s="80">
        <f>+I78</f>
        <v>0</v>
      </c>
      <c r="J415" s="135">
        <f>+J78</f>
        <v>0</v>
      </c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</row>
    <row r="416" spans="1:162" ht="18">
      <c r="A416" s="272" t="s">
        <v>286</v>
      </c>
      <c r="B416" s="273"/>
      <c r="C416" s="273"/>
      <c r="D416" s="273"/>
      <c r="E416" s="273"/>
      <c r="F416" s="274"/>
      <c r="G416" s="22" t="s">
        <v>287</v>
      </c>
      <c r="H416" s="54">
        <v>-691352</v>
      </c>
      <c r="I416" s="54">
        <f>I10-I47</f>
        <v>-1457039.55</v>
      </c>
      <c r="J416" s="126">
        <f>J10-J47</f>
        <v>-2148391.55</v>
      </c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</row>
    <row r="417" spans="1:162" ht="15.75">
      <c r="A417" s="90"/>
      <c r="B417" s="91" t="s">
        <v>71</v>
      </c>
      <c r="C417" s="91"/>
      <c r="D417" s="91"/>
      <c r="E417" s="91"/>
      <c r="F417" s="92"/>
      <c r="G417" s="41" t="s">
        <v>288</v>
      </c>
      <c r="H417" s="59">
        <v>-939200</v>
      </c>
      <c r="I417" s="59">
        <f>+I44-I414</f>
        <v>-1644089</v>
      </c>
      <c r="J417" s="128">
        <f>+J44-J414</f>
        <v>-2583289</v>
      </c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</row>
    <row r="418" spans="1:162" ht="16.5" thickBot="1">
      <c r="A418" s="93"/>
      <c r="B418" s="94">
        <v>11</v>
      </c>
      <c r="C418" s="94"/>
      <c r="D418" s="94"/>
      <c r="E418" s="94"/>
      <c r="F418" s="95"/>
      <c r="G418" s="74" t="s">
        <v>289</v>
      </c>
      <c r="H418" s="80">
        <v>157821</v>
      </c>
      <c r="I418" s="80">
        <f>+I45-I415</f>
        <v>66121</v>
      </c>
      <c r="J418" s="135">
        <f>+J45-J415</f>
        <v>223942</v>
      </c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</row>
    <row r="419" spans="1:162" ht="15" customHeight="1">
      <c r="A419" s="105"/>
      <c r="B419" s="105"/>
      <c r="C419" s="105"/>
      <c r="D419" s="105"/>
      <c r="E419" s="105"/>
      <c r="F419" s="105"/>
      <c r="G419" s="100"/>
      <c r="H419" s="147"/>
      <c r="I419" s="147"/>
      <c r="J419" s="147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</row>
    <row r="420" spans="1:162" s="104" customFormat="1" ht="47.25">
      <c r="A420" s="98"/>
      <c r="B420" s="98"/>
      <c r="C420" s="98"/>
      <c r="D420" s="99">
        <v>56</v>
      </c>
      <c r="E420" s="99"/>
      <c r="F420" s="99"/>
      <c r="G420" s="100" t="s">
        <v>290</v>
      </c>
      <c r="H420" s="101">
        <v>0</v>
      </c>
      <c r="I420" s="101">
        <f>I421+I425+I429</f>
        <v>0</v>
      </c>
      <c r="J420" s="101">
        <f>J421+J425+J429</f>
        <v>0</v>
      </c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103"/>
      <c r="DL420" s="103"/>
      <c r="DM420" s="103"/>
      <c r="DN420" s="103"/>
      <c r="DO420" s="103"/>
      <c r="DP420" s="103"/>
      <c r="DQ420" s="103"/>
      <c r="DR420" s="103"/>
      <c r="DS420" s="103"/>
      <c r="DT420" s="103"/>
      <c r="DU420" s="103"/>
      <c r="DV420" s="103"/>
      <c r="DW420" s="103"/>
      <c r="DX420" s="103"/>
      <c r="DY420" s="103"/>
      <c r="DZ420" s="103"/>
      <c r="EA420" s="103"/>
      <c r="EB420" s="103"/>
      <c r="EC420" s="103"/>
      <c r="ED420" s="103"/>
      <c r="EE420" s="103"/>
      <c r="EF420" s="103"/>
      <c r="EG420" s="103"/>
      <c r="EH420" s="103"/>
      <c r="EI420" s="103"/>
      <c r="EJ420" s="103"/>
      <c r="EK420" s="103"/>
      <c r="EL420" s="103"/>
      <c r="EM420" s="103"/>
      <c r="EN420" s="103"/>
      <c r="EO420" s="103"/>
      <c r="EP420" s="103"/>
      <c r="EQ420" s="103"/>
      <c r="ER420" s="103"/>
      <c r="ES420" s="103"/>
      <c r="ET420" s="103"/>
      <c r="EU420" s="103"/>
      <c r="EV420" s="103"/>
      <c r="EW420" s="103"/>
      <c r="EX420" s="103"/>
      <c r="EY420" s="103"/>
      <c r="EZ420" s="103"/>
      <c r="FA420" s="103"/>
      <c r="FB420" s="103"/>
      <c r="FC420" s="103"/>
      <c r="FD420" s="103"/>
      <c r="FE420" s="103"/>
      <c r="FF420" s="103"/>
    </row>
    <row r="421" spans="1:162" s="105" customFormat="1" ht="15.75">
      <c r="A421" s="98"/>
      <c r="B421" s="98"/>
      <c r="C421" s="98"/>
      <c r="D421" s="99"/>
      <c r="E421" s="99" t="s">
        <v>58</v>
      </c>
      <c r="F421" s="99"/>
      <c r="G421" s="105" t="s">
        <v>254</v>
      </c>
      <c r="H421" s="101">
        <v>0</v>
      </c>
      <c r="I421" s="101">
        <f>I422+I423+I424</f>
        <v>0</v>
      </c>
      <c r="J421" s="101">
        <f>J422+J423+J424</f>
        <v>0</v>
      </c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7"/>
      <c r="AU421" s="107"/>
      <c r="AV421" s="107"/>
      <c r="AW421" s="107"/>
      <c r="AX421" s="107"/>
      <c r="AY421" s="107"/>
      <c r="AZ421" s="107"/>
      <c r="BA421" s="107"/>
      <c r="BB421" s="107"/>
      <c r="BC421" s="107"/>
      <c r="BD421" s="107"/>
      <c r="BE421" s="107"/>
      <c r="BF421" s="107"/>
      <c r="BG421" s="107"/>
      <c r="BH421" s="107"/>
      <c r="BI421" s="107"/>
      <c r="BJ421" s="107"/>
      <c r="BK421" s="107"/>
      <c r="BL421" s="107"/>
      <c r="BM421" s="107"/>
      <c r="BN421" s="107"/>
      <c r="BO421" s="107"/>
      <c r="BP421" s="107"/>
      <c r="BQ421" s="107"/>
      <c r="BR421" s="107"/>
      <c r="BS421" s="107"/>
      <c r="BT421" s="107"/>
      <c r="BU421" s="107"/>
      <c r="BV421" s="107"/>
      <c r="BW421" s="107"/>
      <c r="BX421" s="107"/>
      <c r="BY421" s="107"/>
      <c r="BZ421" s="107"/>
      <c r="CA421" s="107"/>
      <c r="CB421" s="107"/>
      <c r="CC421" s="107"/>
      <c r="CD421" s="107"/>
      <c r="CE421" s="107"/>
      <c r="CF421" s="107"/>
      <c r="CG421" s="107"/>
      <c r="CH421" s="107"/>
      <c r="CI421" s="107"/>
      <c r="CJ421" s="107"/>
      <c r="CK421" s="107"/>
      <c r="CL421" s="107"/>
      <c r="CM421" s="107"/>
      <c r="CN421" s="107"/>
      <c r="CO421" s="107"/>
      <c r="CP421" s="107"/>
      <c r="CQ421" s="107"/>
      <c r="CR421" s="107"/>
      <c r="CS421" s="107"/>
      <c r="CT421" s="107"/>
      <c r="CU421" s="107"/>
      <c r="CV421" s="107"/>
      <c r="CW421" s="107"/>
      <c r="CX421" s="107"/>
      <c r="CY421" s="107"/>
      <c r="CZ421" s="107"/>
      <c r="DA421" s="107"/>
      <c r="DB421" s="107"/>
      <c r="DC421" s="107"/>
      <c r="DD421" s="107"/>
      <c r="DE421" s="107"/>
      <c r="DF421" s="107"/>
      <c r="DG421" s="107"/>
      <c r="DH421" s="107"/>
      <c r="DI421" s="107"/>
      <c r="DJ421" s="107"/>
      <c r="DK421" s="108"/>
      <c r="DL421" s="108"/>
      <c r="DM421" s="108"/>
      <c r="DN421" s="108"/>
      <c r="DO421" s="108"/>
      <c r="DP421" s="108"/>
      <c r="DQ421" s="108"/>
      <c r="DR421" s="108"/>
      <c r="DS421" s="108"/>
      <c r="DT421" s="108"/>
      <c r="DU421" s="108"/>
      <c r="DV421" s="108"/>
      <c r="DW421" s="108"/>
      <c r="DX421" s="108"/>
      <c r="DY421" s="108"/>
      <c r="DZ421" s="108"/>
      <c r="EA421" s="108"/>
      <c r="EB421" s="108"/>
      <c r="EC421" s="108"/>
      <c r="ED421" s="108"/>
      <c r="EE421" s="108"/>
      <c r="EF421" s="108"/>
      <c r="EG421" s="108"/>
      <c r="EH421" s="108"/>
      <c r="EI421" s="108"/>
      <c r="EJ421" s="108"/>
      <c r="EK421" s="108"/>
      <c r="EL421" s="108"/>
      <c r="EM421" s="108"/>
      <c r="EN421" s="108"/>
      <c r="EO421" s="108"/>
      <c r="EP421" s="108"/>
      <c r="EQ421" s="108"/>
      <c r="ER421" s="108"/>
      <c r="ES421" s="108"/>
      <c r="ET421" s="108"/>
      <c r="EU421" s="108"/>
      <c r="EV421" s="108"/>
      <c r="EW421" s="108"/>
      <c r="EX421" s="108"/>
      <c r="EY421" s="108"/>
      <c r="EZ421" s="108"/>
      <c r="FA421" s="108"/>
      <c r="FB421" s="108"/>
      <c r="FC421" s="108"/>
      <c r="FD421" s="108"/>
      <c r="FE421" s="108"/>
      <c r="FF421" s="108"/>
    </row>
    <row r="422" spans="1:162" s="104" customFormat="1" ht="15">
      <c r="A422" s="16"/>
      <c r="B422" s="16"/>
      <c r="C422" s="16"/>
      <c r="D422" s="109"/>
      <c r="E422" s="109"/>
      <c r="F422" s="109" t="s">
        <v>58</v>
      </c>
      <c r="G422" s="110" t="s">
        <v>291</v>
      </c>
      <c r="H422" s="111">
        <v>0</v>
      </c>
      <c r="I422" s="111">
        <v>0</v>
      </c>
      <c r="J422" s="111">
        <f>H422+I422</f>
        <v>0</v>
      </c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103"/>
      <c r="DL422" s="103"/>
      <c r="DM422" s="103"/>
      <c r="DN422" s="103"/>
      <c r="DO422" s="103"/>
      <c r="DP422" s="103"/>
      <c r="DQ422" s="103"/>
      <c r="DR422" s="103"/>
      <c r="DS422" s="103"/>
      <c r="DT422" s="103"/>
      <c r="DU422" s="103"/>
      <c r="DV422" s="103"/>
      <c r="DW422" s="103"/>
      <c r="DX422" s="103"/>
      <c r="DY422" s="103"/>
      <c r="DZ422" s="103"/>
      <c r="EA422" s="103"/>
      <c r="EB422" s="103"/>
      <c r="EC422" s="103"/>
      <c r="ED422" s="103"/>
      <c r="EE422" s="103"/>
      <c r="EF422" s="103"/>
      <c r="EG422" s="103"/>
      <c r="EH422" s="103"/>
      <c r="EI422" s="103"/>
      <c r="EJ422" s="103"/>
      <c r="EK422" s="103"/>
      <c r="EL422" s="103"/>
      <c r="EM422" s="103"/>
      <c r="EN422" s="103"/>
      <c r="EO422" s="103"/>
      <c r="EP422" s="103"/>
      <c r="EQ422" s="103"/>
      <c r="ER422" s="103"/>
      <c r="ES422" s="103"/>
      <c r="ET422" s="103"/>
      <c r="EU422" s="103"/>
      <c r="EV422" s="103"/>
      <c r="EW422" s="103"/>
      <c r="EX422" s="103"/>
      <c r="EY422" s="103"/>
      <c r="EZ422" s="103"/>
      <c r="FA422" s="103"/>
      <c r="FB422" s="103"/>
      <c r="FC422" s="103"/>
      <c r="FD422" s="103"/>
      <c r="FE422" s="103"/>
      <c r="FF422" s="103"/>
    </row>
    <row r="423" spans="1:162" s="104" customFormat="1" ht="15">
      <c r="A423" s="16"/>
      <c r="B423" s="16"/>
      <c r="C423" s="16"/>
      <c r="D423" s="109"/>
      <c r="E423" s="109"/>
      <c r="F423" s="109" t="s">
        <v>60</v>
      </c>
      <c r="G423" s="110" t="s">
        <v>292</v>
      </c>
      <c r="H423" s="111">
        <v>0</v>
      </c>
      <c r="I423" s="111">
        <v>0</v>
      </c>
      <c r="J423" s="111">
        <f>H423+I423</f>
        <v>0</v>
      </c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103"/>
      <c r="DL423" s="103"/>
      <c r="DM423" s="103"/>
      <c r="DN423" s="103"/>
      <c r="DO423" s="103"/>
      <c r="DP423" s="103"/>
      <c r="DQ423" s="103"/>
      <c r="DR423" s="103"/>
      <c r="DS423" s="103"/>
      <c r="DT423" s="103"/>
      <c r="DU423" s="103"/>
      <c r="DV423" s="103"/>
      <c r="DW423" s="103"/>
      <c r="DX423" s="103"/>
      <c r="DY423" s="103"/>
      <c r="DZ423" s="103"/>
      <c r="EA423" s="103"/>
      <c r="EB423" s="103"/>
      <c r="EC423" s="103"/>
      <c r="ED423" s="103"/>
      <c r="EE423" s="103"/>
      <c r="EF423" s="103"/>
      <c r="EG423" s="103"/>
      <c r="EH423" s="103"/>
      <c r="EI423" s="103"/>
      <c r="EJ423" s="103"/>
      <c r="EK423" s="103"/>
      <c r="EL423" s="103"/>
      <c r="EM423" s="103"/>
      <c r="EN423" s="103"/>
      <c r="EO423" s="103"/>
      <c r="EP423" s="103"/>
      <c r="EQ423" s="103"/>
      <c r="ER423" s="103"/>
      <c r="ES423" s="103"/>
      <c r="ET423" s="103"/>
      <c r="EU423" s="103"/>
      <c r="EV423" s="103"/>
      <c r="EW423" s="103"/>
      <c r="EX423" s="103"/>
      <c r="EY423" s="103"/>
      <c r="EZ423" s="103"/>
      <c r="FA423" s="103"/>
      <c r="FB423" s="103"/>
      <c r="FC423" s="103"/>
      <c r="FD423" s="103"/>
      <c r="FE423" s="103"/>
      <c r="FF423" s="103"/>
    </row>
    <row r="424" spans="1:162" s="104" customFormat="1" ht="15">
      <c r="A424" s="16"/>
      <c r="B424" s="16"/>
      <c r="C424" s="16"/>
      <c r="D424" s="109"/>
      <c r="E424" s="109"/>
      <c r="F424" s="109" t="s">
        <v>215</v>
      </c>
      <c r="G424" s="110" t="s">
        <v>293</v>
      </c>
      <c r="H424" s="111">
        <v>0</v>
      </c>
      <c r="I424" s="111">
        <v>0</v>
      </c>
      <c r="J424" s="111">
        <f>H424+I424</f>
        <v>0</v>
      </c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103"/>
      <c r="DL424" s="103"/>
      <c r="DM424" s="103"/>
      <c r="DN424" s="103"/>
      <c r="DO424" s="103"/>
      <c r="DP424" s="103"/>
      <c r="DQ424" s="103"/>
      <c r="DR424" s="103"/>
      <c r="DS424" s="103"/>
      <c r="DT424" s="103"/>
      <c r="DU424" s="103"/>
      <c r="DV424" s="103"/>
      <c r="DW424" s="103"/>
      <c r="DX424" s="103"/>
      <c r="DY424" s="103"/>
      <c r="DZ424" s="103"/>
      <c r="EA424" s="103"/>
      <c r="EB424" s="103"/>
      <c r="EC424" s="103"/>
      <c r="ED424" s="103"/>
      <c r="EE424" s="103"/>
      <c r="EF424" s="103"/>
      <c r="EG424" s="103"/>
      <c r="EH424" s="103"/>
      <c r="EI424" s="103"/>
      <c r="EJ424" s="103"/>
      <c r="EK424" s="103"/>
      <c r="EL424" s="103"/>
      <c r="EM424" s="103"/>
      <c r="EN424" s="103"/>
      <c r="EO424" s="103"/>
      <c r="EP424" s="103"/>
      <c r="EQ424" s="103"/>
      <c r="ER424" s="103"/>
      <c r="ES424" s="103"/>
      <c r="ET424" s="103"/>
      <c r="EU424" s="103"/>
      <c r="EV424" s="103"/>
      <c r="EW424" s="103"/>
      <c r="EX424" s="103"/>
      <c r="EY424" s="103"/>
      <c r="EZ424" s="103"/>
      <c r="FA424" s="103"/>
      <c r="FB424" s="103"/>
      <c r="FC424" s="103"/>
      <c r="FD424" s="103"/>
      <c r="FE424" s="103"/>
      <c r="FF424" s="103"/>
    </row>
    <row r="425" spans="1:162" s="105" customFormat="1" ht="15.75">
      <c r="A425" s="112"/>
      <c r="B425" s="112"/>
      <c r="C425" s="112"/>
      <c r="D425" s="113"/>
      <c r="E425" s="113" t="s">
        <v>60</v>
      </c>
      <c r="F425" s="113"/>
      <c r="G425" s="100" t="s">
        <v>255</v>
      </c>
      <c r="H425" s="101">
        <v>0</v>
      </c>
      <c r="I425" s="101">
        <f>I426+I427+I428</f>
        <v>0</v>
      </c>
      <c r="J425" s="101">
        <f>J426+J427+J428</f>
        <v>0</v>
      </c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7"/>
      <c r="AU425" s="107"/>
      <c r="AV425" s="107"/>
      <c r="AW425" s="107"/>
      <c r="AX425" s="107"/>
      <c r="AY425" s="107"/>
      <c r="AZ425" s="107"/>
      <c r="BA425" s="107"/>
      <c r="BB425" s="107"/>
      <c r="BC425" s="107"/>
      <c r="BD425" s="107"/>
      <c r="BE425" s="107"/>
      <c r="BF425" s="107"/>
      <c r="BG425" s="107"/>
      <c r="BH425" s="107"/>
      <c r="BI425" s="107"/>
      <c r="BJ425" s="107"/>
      <c r="BK425" s="107"/>
      <c r="BL425" s="107"/>
      <c r="BM425" s="107"/>
      <c r="BN425" s="107"/>
      <c r="BO425" s="107"/>
      <c r="BP425" s="107"/>
      <c r="BQ425" s="107"/>
      <c r="BR425" s="107"/>
      <c r="BS425" s="107"/>
      <c r="BT425" s="107"/>
      <c r="BU425" s="107"/>
      <c r="BV425" s="107"/>
      <c r="BW425" s="107"/>
      <c r="BX425" s="107"/>
      <c r="BY425" s="107"/>
      <c r="BZ425" s="107"/>
      <c r="CA425" s="107"/>
      <c r="CB425" s="107"/>
      <c r="CC425" s="107"/>
      <c r="CD425" s="107"/>
      <c r="CE425" s="107"/>
      <c r="CF425" s="107"/>
      <c r="CG425" s="107"/>
      <c r="CH425" s="107"/>
      <c r="CI425" s="107"/>
      <c r="CJ425" s="107"/>
      <c r="CK425" s="107"/>
      <c r="CL425" s="107"/>
      <c r="CM425" s="107"/>
      <c r="CN425" s="107"/>
      <c r="CO425" s="107"/>
      <c r="CP425" s="107"/>
      <c r="CQ425" s="107"/>
      <c r="CR425" s="107"/>
      <c r="CS425" s="107"/>
      <c r="CT425" s="107"/>
      <c r="CU425" s="107"/>
      <c r="CV425" s="107"/>
      <c r="CW425" s="107"/>
      <c r="CX425" s="107"/>
      <c r="CY425" s="107"/>
      <c r="CZ425" s="107"/>
      <c r="DA425" s="107"/>
      <c r="DB425" s="107"/>
      <c r="DC425" s="107"/>
      <c r="DD425" s="107"/>
      <c r="DE425" s="107"/>
      <c r="DF425" s="107"/>
      <c r="DG425" s="107"/>
      <c r="DH425" s="107"/>
      <c r="DI425" s="107"/>
      <c r="DJ425" s="107"/>
      <c r="DK425" s="108"/>
      <c r="DL425" s="108"/>
      <c r="DM425" s="108"/>
      <c r="DN425" s="108"/>
      <c r="DO425" s="108"/>
      <c r="DP425" s="108"/>
      <c r="DQ425" s="108"/>
      <c r="DR425" s="108"/>
      <c r="DS425" s="108"/>
      <c r="DT425" s="108"/>
      <c r="DU425" s="108"/>
      <c r="DV425" s="108"/>
      <c r="DW425" s="108"/>
      <c r="DX425" s="108"/>
      <c r="DY425" s="108"/>
      <c r="DZ425" s="108"/>
      <c r="EA425" s="108"/>
      <c r="EB425" s="108"/>
      <c r="EC425" s="108"/>
      <c r="ED425" s="108"/>
      <c r="EE425" s="108"/>
      <c r="EF425" s="108"/>
      <c r="EG425" s="108"/>
      <c r="EH425" s="108"/>
      <c r="EI425" s="108"/>
      <c r="EJ425" s="108"/>
      <c r="EK425" s="108"/>
      <c r="EL425" s="108"/>
      <c r="EM425" s="108"/>
      <c r="EN425" s="108"/>
      <c r="EO425" s="108"/>
      <c r="EP425" s="108"/>
      <c r="EQ425" s="108"/>
      <c r="ER425" s="108"/>
      <c r="ES425" s="108"/>
      <c r="ET425" s="108"/>
      <c r="EU425" s="108"/>
      <c r="EV425" s="108"/>
      <c r="EW425" s="108"/>
      <c r="EX425" s="108"/>
      <c r="EY425" s="108"/>
      <c r="EZ425" s="108"/>
      <c r="FA425" s="108"/>
      <c r="FB425" s="108"/>
      <c r="FC425" s="108"/>
      <c r="FD425" s="108"/>
      <c r="FE425" s="108"/>
      <c r="FF425" s="108"/>
    </row>
    <row r="426" spans="1:162" s="104" customFormat="1" ht="15">
      <c r="A426" s="16"/>
      <c r="B426" s="16"/>
      <c r="C426" s="16"/>
      <c r="D426" s="109"/>
      <c r="E426" s="109"/>
      <c r="F426" s="109" t="s">
        <v>58</v>
      </c>
      <c r="G426" s="110" t="s">
        <v>291</v>
      </c>
      <c r="H426" s="111">
        <v>0</v>
      </c>
      <c r="I426" s="111"/>
      <c r="J426" s="111">
        <f>H426+I426</f>
        <v>0</v>
      </c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103"/>
      <c r="DL426" s="103"/>
      <c r="DM426" s="103"/>
      <c r="DN426" s="103"/>
      <c r="DO426" s="103"/>
      <c r="DP426" s="103"/>
      <c r="DQ426" s="103"/>
      <c r="DR426" s="103"/>
      <c r="DS426" s="103"/>
      <c r="DT426" s="103"/>
      <c r="DU426" s="103"/>
      <c r="DV426" s="103"/>
      <c r="DW426" s="103"/>
      <c r="DX426" s="103"/>
      <c r="DY426" s="103"/>
      <c r="DZ426" s="103"/>
      <c r="EA426" s="103"/>
      <c r="EB426" s="103"/>
      <c r="EC426" s="103"/>
      <c r="ED426" s="103"/>
      <c r="EE426" s="103"/>
      <c r="EF426" s="103"/>
      <c r="EG426" s="103"/>
      <c r="EH426" s="103"/>
      <c r="EI426" s="103"/>
      <c r="EJ426" s="103"/>
      <c r="EK426" s="103"/>
      <c r="EL426" s="103"/>
      <c r="EM426" s="103"/>
      <c r="EN426" s="103"/>
      <c r="EO426" s="103"/>
      <c r="EP426" s="103"/>
      <c r="EQ426" s="103"/>
      <c r="ER426" s="103"/>
      <c r="ES426" s="103"/>
      <c r="ET426" s="103"/>
      <c r="EU426" s="103"/>
      <c r="EV426" s="103"/>
      <c r="EW426" s="103"/>
      <c r="EX426" s="103"/>
      <c r="EY426" s="103"/>
      <c r="EZ426" s="103"/>
      <c r="FA426" s="103"/>
      <c r="FB426" s="103"/>
      <c r="FC426" s="103"/>
      <c r="FD426" s="103"/>
      <c r="FE426" s="103"/>
      <c r="FF426" s="103"/>
    </row>
    <row r="427" spans="1:162" s="104" customFormat="1" ht="15">
      <c r="A427" s="16"/>
      <c r="B427" s="16"/>
      <c r="C427" s="16"/>
      <c r="D427" s="109"/>
      <c r="E427" s="109"/>
      <c r="F427" s="109" t="s">
        <v>60</v>
      </c>
      <c r="G427" s="110" t="s">
        <v>292</v>
      </c>
      <c r="H427" s="111">
        <v>0</v>
      </c>
      <c r="I427" s="111"/>
      <c r="J427" s="111">
        <f>H427+I427</f>
        <v>0</v>
      </c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103"/>
      <c r="DL427" s="103"/>
      <c r="DM427" s="103"/>
      <c r="DN427" s="103"/>
      <c r="DO427" s="103"/>
      <c r="DP427" s="103"/>
      <c r="DQ427" s="103"/>
      <c r="DR427" s="103"/>
      <c r="DS427" s="103"/>
      <c r="DT427" s="103"/>
      <c r="DU427" s="103"/>
      <c r="DV427" s="103"/>
      <c r="DW427" s="103"/>
      <c r="DX427" s="103"/>
      <c r="DY427" s="103"/>
      <c r="DZ427" s="103"/>
      <c r="EA427" s="103"/>
      <c r="EB427" s="103"/>
      <c r="EC427" s="103"/>
      <c r="ED427" s="103"/>
      <c r="EE427" s="103"/>
      <c r="EF427" s="103"/>
      <c r="EG427" s="103"/>
      <c r="EH427" s="103"/>
      <c r="EI427" s="103"/>
      <c r="EJ427" s="103"/>
      <c r="EK427" s="103"/>
      <c r="EL427" s="103"/>
      <c r="EM427" s="103"/>
      <c r="EN427" s="103"/>
      <c r="EO427" s="103"/>
      <c r="EP427" s="103"/>
      <c r="EQ427" s="103"/>
      <c r="ER427" s="103"/>
      <c r="ES427" s="103"/>
      <c r="ET427" s="103"/>
      <c r="EU427" s="103"/>
      <c r="EV427" s="103"/>
      <c r="EW427" s="103"/>
      <c r="EX427" s="103"/>
      <c r="EY427" s="103"/>
      <c r="EZ427" s="103"/>
      <c r="FA427" s="103"/>
      <c r="FB427" s="103"/>
      <c r="FC427" s="103"/>
      <c r="FD427" s="103"/>
      <c r="FE427" s="103"/>
      <c r="FF427" s="103"/>
    </row>
    <row r="428" spans="1:162" s="104" customFormat="1" ht="15">
      <c r="A428" s="16"/>
      <c r="B428" s="16"/>
      <c r="C428" s="16"/>
      <c r="D428" s="109"/>
      <c r="E428" s="109"/>
      <c r="F428" s="109" t="s">
        <v>215</v>
      </c>
      <c r="G428" s="110" t="s">
        <v>293</v>
      </c>
      <c r="H428" s="111">
        <v>0</v>
      </c>
      <c r="I428" s="111">
        <v>0</v>
      </c>
      <c r="J428" s="111">
        <f>H428+I428</f>
        <v>0</v>
      </c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103"/>
      <c r="DL428" s="103"/>
      <c r="DM428" s="103"/>
      <c r="DN428" s="103"/>
      <c r="DO428" s="103"/>
      <c r="DP428" s="103"/>
      <c r="DQ428" s="103"/>
      <c r="DR428" s="103"/>
      <c r="DS428" s="103"/>
      <c r="DT428" s="103"/>
      <c r="DU428" s="103"/>
      <c r="DV428" s="103"/>
      <c r="DW428" s="103"/>
      <c r="DX428" s="103"/>
      <c r="DY428" s="103"/>
      <c r="DZ428" s="103"/>
      <c r="EA428" s="103"/>
      <c r="EB428" s="103"/>
      <c r="EC428" s="103"/>
      <c r="ED428" s="103"/>
      <c r="EE428" s="103"/>
      <c r="EF428" s="103"/>
      <c r="EG428" s="103"/>
      <c r="EH428" s="103"/>
      <c r="EI428" s="103"/>
      <c r="EJ428" s="103"/>
      <c r="EK428" s="103"/>
      <c r="EL428" s="103"/>
      <c r="EM428" s="103"/>
      <c r="EN428" s="103"/>
      <c r="EO428" s="103"/>
      <c r="EP428" s="103"/>
      <c r="EQ428" s="103"/>
      <c r="ER428" s="103"/>
      <c r="ES428" s="103"/>
      <c r="ET428" s="103"/>
      <c r="EU428" s="103"/>
      <c r="EV428" s="103"/>
      <c r="EW428" s="103"/>
      <c r="EX428" s="103"/>
      <c r="EY428" s="103"/>
      <c r="EZ428" s="103"/>
      <c r="FA428" s="103"/>
      <c r="FB428" s="103"/>
      <c r="FC428" s="103"/>
      <c r="FD428" s="103"/>
      <c r="FE428" s="103"/>
      <c r="FF428" s="103"/>
    </row>
    <row r="429" spans="1:162" s="105" customFormat="1" ht="47.25">
      <c r="A429" s="112"/>
      <c r="B429" s="112"/>
      <c r="C429" s="112"/>
      <c r="D429" s="113"/>
      <c r="E429" s="113" t="s">
        <v>294</v>
      </c>
      <c r="F429" s="113"/>
      <c r="G429" s="100" t="s">
        <v>295</v>
      </c>
      <c r="H429" s="101">
        <v>0</v>
      </c>
      <c r="I429" s="101">
        <f>I430+I431+I432</f>
        <v>0</v>
      </c>
      <c r="J429" s="101">
        <f>J430+J431+J432</f>
        <v>0</v>
      </c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7"/>
      <c r="AU429" s="107"/>
      <c r="AV429" s="107"/>
      <c r="AW429" s="107"/>
      <c r="AX429" s="107"/>
      <c r="AY429" s="107"/>
      <c r="AZ429" s="107"/>
      <c r="BA429" s="107"/>
      <c r="BB429" s="107"/>
      <c r="BC429" s="107"/>
      <c r="BD429" s="107"/>
      <c r="BE429" s="107"/>
      <c r="BF429" s="107"/>
      <c r="BG429" s="107"/>
      <c r="BH429" s="107"/>
      <c r="BI429" s="107"/>
      <c r="BJ429" s="107"/>
      <c r="BK429" s="107"/>
      <c r="BL429" s="107"/>
      <c r="BM429" s="107"/>
      <c r="BN429" s="107"/>
      <c r="BO429" s="107"/>
      <c r="BP429" s="107"/>
      <c r="BQ429" s="107"/>
      <c r="BR429" s="107"/>
      <c r="BS429" s="107"/>
      <c r="BT429" s="107"/>
      <c r="BU429" s="107"/>
      <c r="BV429" s="107"/>
      <c r="BW429" s="107"/>
      <c r="BX429" s="107"/>
      <c r="BY429" s="107"/>
      <c r="BZ429" s="107"/>
      <c r="CA429" s="107"/>
      <c r="CB429" s="107"/>
      <c r="CC429" s="107"/>
      <c r="CD429" s="107"/>
      <c r="CE429" s="107"/>
      <c r="CF429" s="107"/>
      <c r="CG429" s="107"/>
      <c r="CH429" s="107"/>
      <c r="CI429" s="107"/>
      <c r="CJ429" s="107"/>
      <c r="CK429" s="107"/>
      <c r="CL429" s="107"/>
      <c r="CM429" s="107"/>
      <c r="CN429" s="107"/>
      <c r="CO429" s="107"/>
      <c r="CP429" s="107"/>
      <c r="CQ429" s="107"/>
      <c r="CR429" s="107"/>
      <c r="CS429" s="107"/>
      <c r="CT429" s="107"/>
      <c r="CU429" s="107"/>
      <c r="CV429" s="107"/>
      <c r="CW429" s="107"/>
      <c r="CX429" s="107"/>
      <c r="CY429" s="107"/>
      <c r="CZ429" s="107"/>
      <c r="DA429" s="107"/>
      <c r="DB429" s="107"/>
      <c r="DC429" s="107"/>
      <c r="DD429" s="107"/>
      <c r="DE429" s="107"/>
      <c r="DF429" s="107"/>
      <c r="DG429" s="107"/>
      <c r="DH429" s="107"/>
      <c r="DI429" s="107"/>
      <c r="DJ429" s="107"/>
      <c r="DK429" s="108"/>
      <c r="DL429" s="108"/>
      <c r="DM429" s="108"/>
      <c r="DN429" s="108"/>
      <c r="DO429" s="108"/>
      <c r="DP429" s="108"/>
      <c r="DQ429" s="108"/>
      <c r="DR429" s="108"/>
      <c r="DS429" s="108"/>
      <c r="DT429" s="108"/>
      <c r="DU429" s="108"/>
      <c r="DV429" s="108"/>
      <c r="DW429" s="108"/>
      <c r="DX429" s="108"/>
      <c r="DY429" s="108"/>
      <c r="DZ429" s="108"/>
      <c r="EA429" s="108"/>
      <c r="EB429" s="108"/>
      <c r="EC429" s="108"/>
      <c r="ED429" s="108"/>
      <c r="EE429" s="108"/>
      <c r="EF429" s="108"/>
      <c r="EG429" s="108"/>
      <c r="EH429" s="108"/>
      <c r="EI429" s="108"/>
      <c r="EJ429" s="108"/>
      <c r="EK429" s="108"/>
      <c r="EL429" s="108"/>
      <c r="EM429" s="108"/>
      <c r="EN429" s="108"/>
      <c r="EO429" s="108"/>
      <c r="EP429" s="108"/>
      <c r="EQ429" s="108"/>
      <c r="ER429" s="108"/>
      <c r="ES429" s="108"/>
      <c r="ET429" s="108"/>
      <c r="EU429" s="108"/>
      <c r="EV429" s="108"/>
      <c r="EW429" s="108"/>
      <c r="EX429" s="108"/>
      <c r="EY429" s="108"/>
      <c r="EZ429" s="108"/>
      <c r="FA429" s="108"/>
      <c r="FB429" s="108"/>
      <c r="FC429" s="108"/>
      <c r="FD429" s="108"/>
      <c r="FE429" s="108"/>
      <c r="FF429" s="108"/>
    </row>
    <row r="430" spans="1:162" s="104" customFormat="1" ht="15">
      <c r="A430" s="16"/>
      <c r="B430" s="16"/>
      <c r="C430" s="16"/>
      <c r="D430" s="109"/>
      <c r="E430" s="109"/>
      <c r="F430" s="109" t="s">
        <v>58</v>
      </c>
      <c r="G430" s="110" t="s">
        <v>291</v>
      </c>
      <c r="H430" s="111">
        <v>0</v>
      </c>
      <c r="I430" s="111">
        <v>0</v>
      </c>
      <c r="J430" s="111">
        <f>H430+I430</f>
        <v>0</v>
      </c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103"/>
      <c r="DL430" s="103"/>
      <c r="DM430" s="103"/>
      <c r="DN430" s="103"/>
      <c r="DO430" s="103"/>
      <c r="DP430" s="103"/>
      <c r="DQ430" s="103"/>
      <c r="DR430" s="103"/>
      <c r="DS430" s="103"/>
      <c r="DT430" s="103"/>
      <c r="DU430" s="103"/>
      <c r="DV430" s="103"/>
      <c r="DW430" s="103"/>
      <c r="DX430" s="103"/>
      <c r="DY430" s="103"/>
      <c r="DZ430" s="103"/>
      <c r="EA430" s="103"/>
      <c r="EB430" s="103"/>
      <c r="EC430" s="103"/>
      <c r="ED430" s="103"/>
      <c r="EE430" s="103"/>
      <c r="EF430" s="103"/>
      <c r="EG430" s="103"/>
      <c r="EH430" s="103"/>
      <c r="EI430" s="103"/>
      <c r="EJ430" s="103"/>
      <c r="EK430" s="103"/>
      <c r="EL430" s="103"/>
      <c r="EM430" s="103"/>
      <c r="EN430" s="103"/>
      <c r="EO430" s="103"/>
      <c r="EP430" s="103"/>
      <c r="EQ430" s="103"/>
      <c r="ER430" s="103"/>
      <c r="ES430" s="103"/>
      <c r="ET430" s="103"/>
      <c r="EU430" s="103"/>
      <c r="EV430" s="103"/>
      <c r="EW430" s="103"/>
      <c r="EX430" s="103"/>
      <c r="EY430" s="103"/>
      <c r="EZ430" s="103"/>
      <c r="FA430" s="103"/>
      <c r="FB430" s="103"/>
      <c r="FC430" s="103"/>
      <c r="FD430" s="103"/>
      <c r="FE430" s="103"/>
      <c r="FF430" s="103"/>
    </row>
    <row r="431" spans="1:162" s="104" customFormat="1" ht="15">
      <c r="A431" s="16"/>
      <c r="B431" s="16"/>
      <c r="C431" s="16"/>
      <c r="D431" s="109"/>
      <c r="E431" s="109"/>
      <c r="F431" s="109" t="s">
        <v>60</v>
      </c>
      <c r="G431" s="110" t="s">
        <v>292</v>
      </c>
      <c r="H431" s="111">
        <v>0</v>
      </c>
      <c r="I431" s="111">
        <v>0</v>
      </c>
      <c r="J431" s="111">
        <f>H431+I431</f>
        <v>0</v>
      </c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103"/>
      <c r="DL431" s="103"/>
      <c r="DM431" s="103"/>
      <c r="DN431" s="103"/>
      <c r="DO431" s="103"/>
      <c r="DP431" s="103"/>
      <c r="DQ431" s="103"/>
      <c r="DR431" s="103"/>
      <c r="DS431" s="103"/>
      <c r="DT431" s="103"/>
      <c r="DU431" s="103"/>
      <c r="DV431" s="103"/>
      <c r="DW431" s="103"/>
      <c r="DX431" s="103"/>
      <c r="DY431" s="103"/>
      <c r="DZ431" s="103"/>
      <c r="EA431" s="103"/>
      <c r="EB431" s="103"/>
      <c r="EC431" s="103"/>
      <c r="ED431" s="103"/>
      <c r="EE431" s="103"/>
      <c r="EF431" s="103"/>
      <c r="EG431" s="103"/>
      <c r="EH431" s="103"/>
      <c r="EI431" s="103"/>
      <c r="EJ431" s="103"/>
      <c r="EK431" s="103"/>
      <c r="EL431" s="103"/>
      <c r="EM431" s="103"/>
      <c r="EN431" s="103"/>
      <c r="EO431" s="103"/>
      <c r="EP431" s="103"/>
      <c r="EQ431" s="103"/>
      <c r="ER431" s="103"/>
      <c r="ES431" s="103"/>
      <c r="ET431" s="103"/>
      <c r="EU431" s="103"/>
      <c r="EV431" s="103"/>
      <c r="EW431" s="103"/>
      <c r="EX431" s="103"/>
      <c r="EY431" s="103"/>
      <c r="EZ431" s="103"/>
      <c r="FA431" s="103"/>
      <c r="FB431" s="103"/>
      <c r="FC431" s="103"/>
      <c r="FD431" s="103"/>
      <c r="FE431" s="103"/>
      <c r="FF431" s="103"/>
    </row>
    <row r="432" spans="1:162" s="104" customFormat="1" ht="15">
      <c r="A432" s="16"/>
      <c r="B432" s="16"/>
      <c r="C432" s="16"/>
      <c r="D432" s="109"/>
      <c r="E432" s="109"/>
      <c r="F432" s="109" t="s">
        <v>215</v>
      </c>
      <c r="G432" s="110" t="s">
        <v>293</v>
      </c>
      <c r="H432" s="111">
        <v>0</v>
      </c>
      <c r="I432" s="111">
        <v>0</v>
      </c>
      <c r="J432" s="111">
        <f>H432+I432</f>
        <v>0</v>
      </c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103"/>
      <c r="DL432" s="103"/>
      <c r="DM432" s="103"/>
      <c r="DN432" s="103"/>
      <c r="DO432" s="103"/>
      <c r="DP432" s="103"/>
      <c r="DQ432" s="103"/>
      <c r="DR432" s="103"/>
      <c r="DS432" s="103"/>
      <c r="DT432" s="103"/>
      <c r="DU432" s="103"/>
      <c r="DV432" s="103"/>
      <c r="DW432" s="103"/>
      <c r="DX432" s="103"/>
      <c r="DY432" s="103"/>
      <c r="DZ432" s="103"/>
      <c r="EA432" s="103"/>
      <c r="EB432" s="103"/>
      <c r="EC432" s="103"/>
      <c r="ED432" s="103"/>
      <c r="EE432" s="103"/>
      <c r="EF432" s="103"/>
      <c r="EG432" s="103"/>
      <c r="EH432" s="103"/>
      <c r="EI432" s="103"/>
      <c r="EJ432" s="103"/>
      <c r="EK432" s="103"/>
      <c r="EL432" s="103"/>
      <c r="EM432" s="103"/>
      <c r="EN432" s="103"/>
      <c r="EO432" s="103"/>
      <c r="EP432" s="103"/>
      <c r="EQ432" s="103"/>
      <c r="ER432" s="103"/>
      <c r="ES432" s="103"/>
      <c r="ET432" s="103"/>
      <c r="EU432" s="103"/>
      <c r="EV432" s="103"/>
      <c r="EW432" s="103"/>
      <c r="EX432" s="103"/>
      <c r="EY432" s="103"/>
      <c r="EZ432" s="103"/>
      <c r="FA432" s="103"/>
      <c r="FB432" s="103"/>
      <c r="FC432" s="103"/>
      <c r="FD432" s="103"/>
      <c r="FE432" s="103"/>
      <c r="FF432" s="103"/>
    </row>
    <row r="433" spans="4:162" ht="15">
      <c r="D433" s="114"/>
      <c r="E433" s="114"/>
      <c r="F433" s="114"/>
      <c r="G433" s="96"/>
      <c r="H433" s="97"/>
      <c r="I433" s="97"/>
      <c r="J433" s="97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</row>
    <row r="434" spans="1:162" ht="15">
      <c r="A434" s="7"/>
      <c r="B434" s="7"/>
      <c r="C434" s="7"/>
      <c r="D434" s="7"/>
      <c r="E434" s="7"/>
      <c r="F434" s="115" t="s">
        <v>296</v>
      </c>
      <c r="G434" s="115" t="s">
        <v>297</v>
      </c>
      <c r="H434" s="138">
        <v>4071</v>
      </c>
      <c r="I434" s="138">
        <v>3776</v>
      </c>
      <c r="J434" s="141">
        <f>H434+I434</f>
        <v>7847</v>
      </c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</row>
    <row r="435" spans="1:162" ht="15">
      <c r="A435" s="7"/>
      <c r="B435" s="7"/>
      <c r="C435" s="7"/>
      <c r="D435" s="7"/>
      <c r="E435" s="7"/>
      <c r="F435" s="7"/>
      <c r="G435" s="115" t="s">
        <v>298</v>
      </c>
      <c r="H435" s="138">
        <v>8031</v>
      </c>
      <c r="I435" s="138">
        <v>8679</v>
      </c>
      <c r="J435" s="141">
        <f>H435+I435</f>
        <v>16710</v>
      </c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</row>
    <row r="436" spans="1:162" ht="15">
      <c r="A436" s="7"/>
      <c r="B436" s="7"/>
      <c r="C436" s="7"/>
      <c r="D436" s="7"/>
      <c r="E436" s="7"/>
      <c r="F436" s="7"/>
      <c r="G436" s="115" t="s">
        <v>299</v>
      </c>
      <c r="H436" s="138">
        <v>0</v>
      </c>
      <c r="I436" s="138"/>
      <c r="J436" s="141">
        <f>H436+I436</f>
        <v>0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</row>
    <row r="437" spans="1:162" ht="15.75" customHeight="1">
      <c r="A437" s="7"/>
      <c r="B437" s="7"/>
      <c r="C437" s="7"/>
      <c r="D437" s="7"/>
      <c r="E437" s="7"/>
      <c r="F437" s="7"/>
      <c r="G437" s="115" t="s">
        <v>324</v>
      </c>
      <c r="H437" s="138">
        <v>227</v>
      </c>
      <c r="I437" s="138">
        <v>316</v>
      </c>
      <c r="J437" s="141">
        <f>H437+I437</f>
        <v>543</v>
      </c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</row>
    <row r="438" spans="1:162" ht="15" hidden="1">
      <c r="A438" s="7"/>
      <c r="B438" s="7"/>
      <c r="C438" s="7"/>
      <c r="D438" s="7"/>
      <c r="E438" s="7"/>
      <c r="F438" s="7"/>
      <c r="G438" s="142" t="s">
        <v>300</v>
      </c>
      <c r="H438" s="31">
        <v>71172</v>
      </c>
      <c r="I438" s="143">
        <v>18631</v>
      </c>
      <c r="J438" s="143">
        <f>H438+I438</f>
        <v>89803</v>
      </c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</row>
    <row r="439" spans="1:162" ht="15">
      <c r="A439" s="7"/>
      <c r="B439" s="7"/>
      <c r="C439" s="7"/>
      <c r="D439" s="7"/>
      <c r="E439" s="7"/>
      <c r="F439" s="7"/>
      <c r="G439" s="151" t="s">
        <v>300</v>
      </c>
      <c r="H439" s="31">
        <v>12329</v>
      </c>
      <c r="I439" s="143">
        <f>SUM(I434:I437)</f>
        <v>12771</v>
      </c>
      <c r="J439" s="152">
        <f>J434+J435+J436+J437</f>
        <v>25100</v>
      </c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</row>
    <row r="440" spans="1:162" s="1" customFormat="1" ht="15.75">
      <c r="A440" s="139"/>
      <c r="B440" s="139"/>
      <c r="C440" s="139"/>
      <c r="D440" s="99"/>
      <c r="E440" s="99"/>
      <c r="F440" s="140"/>
      <c r="G440" s="144"/>
      <c r="H440" s="143"/>
      <c r="I440" s="143"/>
      <c r="J440" s="143"/>
      <c r="K440" s="32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  <c r="DK440" s="33"/>
      <c r="DL440" s="33"/>
      <c r="DM440" s="33"/>
      <c r="DN440" s="33"/>
      <c r="DO440" s="33"/>
      <c r="DP440" s="33"/>
      <c r="DQ440" s="33"/>
      <c r="DR440" s="33"/>
      <c r="DS440" s="33"/>
      <c r="DT440" s="33"/>
      <c r="DU440" s="33"/>
      <c r="DV440" s="33"/>
      <c r="DW440" s="33"/>
      <c r="DX440" s="33"/>
      <c r="DY440" s="33"/>
      <c r="DZ440" s="33"/>
      <c r="EA440" s="33"/>
      <c r="EB440" s="33"/>
      <c r="EC440" s="33"/>
      <c r="ED440" s="33"/>
      <c r="EE440" s="33"/>
      <c r="EF440" s="33"/>
      <c r="EG440" s="33"/>
      <c r="EH440" s="33"/>
      <c r="EI440" s="33"/>
      <c r="EJ440" s="33"/>
      <c r="EK440" s="33"/>
      <c r="EL440" s="33"/>
      <c r="EM440" s="33"/>
      <c r="EN440" s="33"/>
      <c r="EO440" s="33"/>
      <c r="EP440" s="33"/>
      <c r="EQ440" s="33"/>
      <c r="ER440" s="33"/>
      <c r="ES440" s="33"/>
      <c r="ET440" s="33"/>
      <c r="EU440" s="33"/>
      <c r="EV440" s="33"/>
      <c r="EW440" s="33"/>
      <c r="EX440" s="33"/>
      <c r="EY440" s="33"/>
      <c r="EZ440" s="33"/>
      <c r="FA440" s="33"/>
      <c r="FB440" s="33"/>
      <c r="FC440" s="33"/>
      <c r="FD440" s="33"/>
      <c r="FE440" s="33"/>
      <c r="FF440" s="33"/>
    </row>
    <row r="441" spans="7:162" ht="15" customHeight="1">
      <c r="G441" s="146" t="s">
        <v>317</v>
      </c>
      <c r="H441" s="269" t="s">
        <v>312</v>
      </c>
      <c r="I441" s="270"/>
      <c r="J441" s="270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</row>
    <row r="442" spans="7:162" ht="20.25" customHeight="1">
      <c r="G442" s="146" t="s">
        <v>322</v>
      </c>
      <c r="H442" s="271" t="s">
        <v>314</v>
      </c>
      <c r="I442" s="271"/>
      <c r="J442" s="14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</row>
  </sheetData>
  <sheetProtection/>
  <mergeCells count="17">
    <mergeCell ref="A2:G2"/>
    <mergeCell ref="A3:G3"/>
    <mergeCell ref="A4:J4"/>
    <mergeCell ref="A5:J5"/>
    <mergeCell ref="A7:A8"/>
    <mergeCell ref="C7:C8"/>
    <mergeCell ref="E7:E8"/>
    <mergeCell ref="F7:F8"/>
    <mergeCell ref="G7:G8"/>
    <mergeCell ref="H441:J441"/>
    <mergeCell ref="H442:I442"/>
    <mergeCell ref="A47:F47"/>
    <mergeCell ref="A78:F78"/>
    <mergeCell ref="A146:F146"/>
    <mergeCell ref="A227:F227"/>
    <mergeCell ref="A360:F360"/>
    <mergeCell ref="A416:F416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F442"/>
  <sheetViews>
    <sheetView zoomScalePageLayoutView="0" workbookViewId="0" topLeftCell="A1">
      <selection activeCell="I439" sqref="I439"/>
    </sheetView>
  </sheetViews>
  <sheetFormatPr defaultColWidth="9.6640625" defaultRowHeight="15"/>
  <cols>
    <col min="1" max="1" width="4.77734375" style="2" customWidth="1"/>
    <col min="2" max="2" width="3.77734375" style="2" customWidth="1"/>
    <col min="3" max="6" width="4.4453125" style="2" customWidth="1"/>
    <col min="7" max="7" width="42.3359375" style="7" customWidth="1"/>
    <col min="8" max="8" width="10.88671875" style="7" customWidth="1"/>
    <col min="9" max="9" width="10.99609375" style="7" customWidth="1"/>
    <col min="10" max="10" width="10.21484375" style="7" customWidth="1"/>
    <col min="11" max="16384" width="9.6640625" style="7" customWidth="1"/>
  </cols>
  <sheetData>
    <row r="1" spans="1:162" ht="15.75">
      <c r="A1" s="1" t="s">
        <v>304</v>
      </c>
      <c r="C1" s="3"/>
      <c r="D1" s="3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</row>
    <row r="2" spans="1:162" ht="15.75">
      <c r="A2" s="278" t="s">
        <v>309</v>
      </c>
      <c r="B2" s="279"/>
      <c r="C2" s="279"/>
      <c r="D2" s="279"/>
      <c r="E2" s="279"/>
      <c r="F2" s="279"/>
      <c r="G2" s="279"/>
      <c r="H2" s="4"/>
      <c r="I2" s="4"/>
      <c r="J2" s="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</row>
    <row r="3" spans="1:162" ht="15.75">
      <c r="A3" s="278" t="s">
        <v>310</v>
      </c>
      <c r="B3" s="280"/>
      <c r="C3" s="280"/>
      <c r="D3" s="280"/>
      <c r="E3" s="280"/>
      <c r="F3" s="280"/>
      <c r="G3" s="280"/>
      <c r="H3" s="4"/>
      <c r="I3" s="4"/>
      <c r="J3" s="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</row>
    <row r="4" spans="1:162" ht="18">
      <c r="A4" s="281" t="s">
        <v>0</v>
      </c>
      <c r="B4" s="281"/>
      <c r="C4" s="281"/>
      <c r="D4" s="281"/>
      <c r="E4" s="281"/>
      <c r="F4" s="281"/>
      <c r="G4" s="281"/>
      <c r="H4" s="281"/>
      <c r="I4" s="281"/>
      <c r="J4" s="281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</row>
    <row r="5" spans="1:162" ht="18">
      <c r="A5" s="281" t="s">
        <v>323</v>
      </c>
      <c r="B5" s="281"/>
      <c r="C5" s="281"/>
      <c r="D5" s="281"/>
      <c r="E5" s="281"/>
      <c r="F5" s="281"/>
      <c r="G5" s="281"/>
      <c r="H5" s="281"/>
      <c r="I5" s="281"/>
      <c r="J5" s="28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</row>
    <row r="6" spans="7:162" ht="15.75" customHeight="1" thickBot="1">
      <c r="G6" s="8"/>
      <c r="J6" s="7" t="s">
        <v>1</v>
      </c>
      <c r="K6" s="6"/>
      <c r="L6" s="6" t="s">
        <v>315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</row>
    <row r="7" spans="1:162" ht="15.75">
      <c r="A7" s="282" t="s">
        <v>2</v>
      </c>
      <c r="B7" s="9" t="s">
        <v>3</v>
      </c>
      <c r="C7" s="284" t="s">
        <v>4</v>
      </c>
      <c r="D7" s="9" t="s">
        <v>5</v>
      </c>
      <c r="E7" s="286" t="s">
        <v>6</v>
      </c>
      <c r="F7" s="288" t="s">
        <v>7</v>
      </c>
      <c r="G7" s="290" t="s">
        <v>8</v>
      </c>
      <c r="H7" s="10" t="s">
        <v>10</v>
      </c>
      <c r="I7" s="11" t="s">
        <v>9</v>
      </c>
      <c r="J7" s="116" t="s">
        <v>10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</row>
    <row r="8" spans="1:162" ht="16.5" thickBot="1">
      <c r="A8" s="283"/>
      <c r="B8" s="13" t="s">
        <v>11</v>
      </c>
      <c r="C8" s="285"/>
      <c r="D8" s="13" t="s">
        <v>12</v>
      </c>
      <c r="E8" s="287"/>
      <c r="F8" s="289"/>
      <c r="G8" s="291"/>
      <c r="H8" s="14" t="s">
        <v>301</v>
      </c>
      <c r="I8" s="15" t="s">
        <v>302</v>
      </c>
      <c r="J8" s="117" t="s">
        <v>303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</row>
    <row r="9" spans="1:162" ht="15.75" hidden="1" thickBot="1">
      <c r="A9" s="16"/>
      <c r="B9" s="16"/>
      <c r="C9" s="16"/>
      <c r="D9" s="16"/>
      <c r="E9" s="16"/>
      <c r="F9" s="16"/>
      <c r="G9" s="17"/>
      <c r="H9" s="118"/>
      <c r="I9" s="18"/>
      <c r="J9" s="11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</row>
    <row r="10" spans="1:162" ht="18">
      <c r="A10" s="19" t="s">
        <v>13</v>
      </c>
      <c r="B10" s="20" t="s">
        <v>14</v>
      </c>
      <c r="C10" s="20"/>
      <c r="D10" s="20"/>
      <c r="E10" s="20"/>
      <c r="F10" s="21"/>
      <c r="G10" s="22" t="s">
        <v>15</v>
      </c>
      <c r="H10" s="23"/>
      <c r="I10" s="23">
        <f>+I11+I34+I41</f>
        <v>1356119</v>
      </c>
      <c r="J10" s="120">
        <f>+J11+J34+J41</f>
        <v>1356119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</row>
    <row r="11" spans="1:162" ht="15.75">
      <c r="A11" s="25" t="s">
        <v>16</v>
      </c>
      <c r="B11" s="26"/>
      <c r="C11" s="26"/>
      <c r="D11" s="26"/>
      <c r="E11" s="26"/>
      <c r="F11" s="27"/>
      <c r="G11" s="28" t="s">
        <v>17</v>
      </c>
      <c r="H11" s="29"/>
      <c r="I11" s="29">
        <f>+I12+I24</f>
        <v>1348624</v>
      </c>
      <c r="J11" s="121">
        <f>+J12+J24</f>
        <v>1348624</v>
      </c>
      <c r="K11" s="24"/>
      <c r="L11" s="24" t="s">
        <v>318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</row>
    <row r="12" spans="1:162" ht="15.75">
      <c r="A12" s="25" t="s">
        <v>18</v>
      </c>
      <c r="B12" s="26"/>
      <c r="C12" s="26"/>
      <c r="D12" s="26"/>
      <c r="E12" s="26"/>
      <c r="F12" s="27"/>
      <c r="G12" s="28" t="s">
        <v>19</v>
      </c>
      <c r="H12" s="29"/>
      <c r="I12" s="29">
        <f>+I13+I17</f>
        <v>1234431</v>
      </c>
      <c r="J12" s="121">
        <f>+J13+J17</f>
        <v>1234431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</row>
    <row r="13" spans="1:162" ht="15.75">
      <c r="A13" s="25" t="s">
        <v>20</v>
      </c>
      <c r="B13" s="26"/>
      <c r="C13" s="26"/>
      <c r="D13" s="26"/>
      <c r="E13" s="26"/>
      <c r="F13" s="27"/>
      <c r="G13" s="28" t="s">
        <v>21</v>
      </c>
      <c r="H13" s="29"/>
      <c r="I13" s="29">
        <f>+I14+I16</f>
        <v>696042</v>
      </c>
      <c r="J13" s="121">
        <f>+J14+J16</f>
        <v>696042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</row>
    <row r="14" spans="1:162" s="1" customFormat="1" ht="15.75">
      <c r="A14" s="25"/>
      <c r="B14" s="26" t="s">
        <v>22</v>
      </c>
      <c r="C14" s="26"/>
      <c r="D14" s="26"/>
      <c r="E14" s="26"/>
      <c r="F14" s="27"/>
      <c r="G14" s="30" t="s">
        <v>23</v>
      </c>
      <c r="H14" s="29"/>
      <c r="I14" s="29">
        <f>+I15</f>
        <v>538221</v>
      </c>
      <c r="J14" s="121">
        <f>+J15</f>
        <v>538221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</row>
    <row r="15" spans="1:162" ht="15">
      <c r="A15" s="34"/>
      <c r="B15" s="35"/>
      <c r="C15" s="35" t="s">
        <v>24</v>
      </c>
      <c r="D15" s="35"/>
      <c r="E15" s="35"/>
      <c r="F15" s="36"/>
      <c r="G15" s="37" t="s">
        <v>25</v>
      </c>
      <c r="H15" s="38"/>
      <c r="I15" s="38">
        <v>538221</v>
      </c>
      <c r="J15" s="122">
        <f>H15+I15</f>
        <v>538221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</row>
    <row r="16" spans="1:162" ht="30">
      <c r="A16" s="34"/>
      <c r="B16" s="35" t="s">
        <v>26</v>
      </c>
      <c r="C16" s="35"/>
      <c r="D16" s="35"/>
      <c r="E16" s="35"/>
      <c r="F16" s="36"/>
      <c r="G16" s="37" t="s">
        <v>27</v>
      </c>
      <c r="H16" s="38"/>
      <c r="I16" s="38">
        <v>157821</v>
      </c>
      <c r="J16" s="122">
        <f>H16+I16</f>
        <v>157821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</row>
    <row r="17" spans="1:162" ht="15.75">
      <c r="A17" s="25" t="s">
        <v>28</v>
      </c>
      <c r="B17" s="26"/>
      <c r="C17" s="26"/>
      <c r="D17" s="26"/>
      <c r="E17" s="26"/>
      <c r="F17" s="27"/>
      <c r="G17" s="41" t="s">
        <v>29</v>
      </c>
      <c r="H17" s="29"/>
      <c r="I17" s="29">
        <f>+I18+I22+I23</f>
        <v>538389</v>
      </c>
      <c r="J17" s="121">
        <f>J18+J22+J23</f>
        <v>538389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</row>
    <row r="18" spans="1:162" s="1" customFormat="1" ht="15.75">
      <c r="A18" s="25"/>
      <c r="B18" s="26" t="s">
        <v>22</v>
      </c>
      <c r="C18" s="26"/>
      <c r="D18" s="26"/>
      <c r="E18" s="26"/>
      <c r="F18" s="27"/>
      <c r="G18" s="28" t="s">
        <v>30</v>
      </c>
      <c r="H18" s="29"/>
      <c r="I18" s="29">
        <f>+I19+I21</f>
        <v>538380</v>
      </c>
      <c r="J18" s="121">
        <f>+J19+J21</f>
        <v>538380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</row>
    <row r="19" spans="1:162" ht="15">
      <c r="A19" s="34"/>
      <c r="B19" s="35"/>
      <c r="C19" s="35" t="s">
        <v>24</v>
      </c>
      <c r="D19" s="35"/>
      <c r="E19" s="35"/>
      <c r="F19" s="36"/>
      <c r="G19" s="39" t="s">
        <v>31</v>
      </c>
      <c r="H19" s="40"/>
      <c r="I19" s="40">
        <v>536248</v>
      </c>
      <c r="J19" s="122">
        <f>H19+I19</f>
        <v>536248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62" ht="15" hidden="1">
      <c r="A20" s="34"/>
      <c r="B20" s="35"/>
      <c r="C20" s="35"/>
      <c r="D20" s="35"/>
      <c r="E20" s="35"/>
      <c r="F20" s="36"/>
      <c r="G20" s="39"/>
      <c r="H20" s="40"/>
      <c r="I20" s="40"/>
      <c r="J20" s="123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</row>
    <row r="21" spans="1:162" ht="15">
      <c r="A21" s="34"/>
      <c r="B21" s="35"/>
      <c r="C21" s="35" t="s">
        <v>22</v>
      </c>
      <c r="D21" s="35"/>
      <c r="E21" s="35"/>
      <c r="F21" s="36"/>
      <c r="G21" s="39" t="s">
        <v>32</v>
      </c>
      <c r="H21" s="40"/>
      <c r="I21" s="40">
        <v>2132</v>
      </c>
      <c r="J21" s="122">
        <f>H21+I21</f>
        <v>2132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</row>
    <row r="22" spans="1:162" ht="15.75">
      <c r="A22" s="34"/>
      <c r="B22" s="26" t="s">
        <v>114</v>
      </c>
      <c r="C22" s="35"/>
      <c r="D22" s="35"/>
      <c r="E22" s="35"/>
      <c r="F22" s="36"/>
      <c r="G22" s="28" t="s">
        <v>311</v>
      </c>
      <c r="H22" s="40"/>
      <c r="I22" s="40">
        <v>10</v>
      </c>
      <c r="J22" s="122">
        <f>H22+I22</f>
        <v>10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</row>
    <row r="23" spans="1:162" ht="15.75">
      <c r="A23" s="34"/>
      <c r="B23" s="26">
        <v>10</v>
      </c>
      <c r="C23" s="35"/>
      <c r="D23" s="35"/>
      <c r="E23" s="35"/>
      <c r="F23" s="36"/>
      <c r="G23" s="28" t="s">
        <v>313</v>
      </c>
      <c r="H23" s="40"/>
      <c r="I23" s="40">
        <v>-1</v>
      </c>
      <c r="J23" s="122">
        <f>H23+I23</f>
        <v>-1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</row>
    <row r="24" spans="1:162" ht="19.5" customHeight="1">
      <c r="A24" s="25" t="s">
        <v>33</v>
      </c>
      <c r="B24" s="26" t="s">
        <v>14</v>
      </c>
      <c r="C24" s="26"/>
      <c r="D24" s="26"/>
      <c r="E24" s="26"/>
      <c r="F24" s="27"/>
      <c r="G24" s="28" t="s">
        <v>34</v>
      </c>
      <c r="H24" s="29"/>
      <c r="I24" s="29">
        <f>+I25+I29</f>
        <v>114193</v>
      </c>
      <c r="J24" s="121">
        <f>+J25+J29</f>
        <v>114193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</row>
    <row r="25" spans="1:162" ht="15.75">
      <c r="A25" s="25" t="s">
        <v>35</v>
      </c>
      <c r="B25" s="26"/>
      <c r="C25" s="26"/>
      <c r="D25" s="26"/>
      <c r="E25" s="26"/>
      <c r="F25" s="27"/>
      <c r="G25" s="28" t="s">
        <v>36</v>
      </c>
      <c r="H25" s="29"/>
      <c r="I25" s="29">
        <f>+I26</f>
        <v>0</v>
      </c>
      <c r="J25" s="121">
        <f>+J26</f>
        <v>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</row>
    <row r="26" spans="1:162" ht="15.75">
      <c r="A26" s="25" t="s">
        <v>37</v>
      </c>
      <c r="B26" s="26"/>
      <c r="C26" s="26"/>
      <c r="D26" s="26"/>
      <c r="E26" s="26"/>
      <c r="F26" s="27"/>
      <c r="G26" s="28" t="s">
        <v>38</v>
      </c>
      <c r="H26" s="29"/>
      <c r="I26" s="29">
        <f>+I27+I28</f>
        <v>0</v>
      </c>
      <c r="J26" s="121">
        <f>+J27+J28</f>
        <v>0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</row>
    <row r="27" spans="1:162" ht="15">
      <c r="A27" s="34"/>
      <c r="B27" s="35" t="s">
        <v>39</v>
      </c>
      <c r="C27" s="35"/>
      <c r="D27" s="35"/>
      <c r="E27" s="35"/>
      <c r="F27" s="36"/>
      <c r="G27" s="37" t="s">
        <v>40</v>
      </c>
      <c r="H27" s="38"/>
      <c r="I27" s="38">
        <v>0</v>
      </c>
      <c r="J27" s="122">
        <v>0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62" ht="18.75" customHeight="1">
      <c r="A28" s="34"/>
      <c r="B28" s="35" t="s">
        <v>14</v>
      </c>
      <c r="C28" s="35"/>
      <c r="D28" s="35"/>
      <c r="E28" s="35"/>
      <c r="F28" s="36"/>
      <c r="G28" s="37" t="s">
        <v>41</v>
      </c>
      <c r="H28" s="38"/>
      <c r="I28" s="38"/>
      <c r="J28" s="122">
        <f>H28+I28</f>
        <v>0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62" ht="15.75">
      <c r="A29" s="25" t="s">
        <v>42</v>
      </c>
      <c r="B29" s="26"/>
      <c r="C29" s="26"/>
      <c r="D29" s="26"/>
      <c r="E29" s="26"/>
      <c r="F29" s="27"/>
      <c r="G29" s="42" t="s">
        <v>43</v>
      </c>
      <c r="H29" s="29"/>
      <c r="I29" s="29">
        <f>+I30</f>
        <v>114193</v>
      </c>
      <c r="J29" s="29">
        <f>+J30</f>
        <v>114193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</row>
    <row r="30" spans="1:162" ht="15.75">
      <c r="A30" s="25" t="s">
        <v>44</v>
      </c>
      <c r="B30" s="26"/>
      <c r="C30" s="26"/>
      <c r="D30" s="26"/>
      <c r="E30" s="26"/>
      <c r="F30" s="27"/>
      <c r="G30" s="42" t="s">
        <v>45</v>
      </c>
      <c r="H30" s="29"/>
      <c r="I30" s="29">
        <f>+I31+I33+I32</f>
        <v>114193</v>
      </c>
      <c r="J30" s="29">
        <f>+J31+J33+J32</f>
        <v>114193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1:162" ht="15">
      <c r="A31" s="34"/>
      <c r="B31" s="35">
        <v>12</v>
      </c>
      <c r="C31" s="35"/>
      <c r="D31" s="35"/>
      <c r="E31" s="35"/>
      <c r="F31" s="36"/>
      <c r="G31" s="43" t="s">
        <v>46</v>
      </c>
      <c r="H31" s="38"/>
      <c r="I31" s="38"/>
      <c r="J31" s="122">
        <f aca="true" t="shared" si="0" ref="J31:J43">H31+I31</f>
        <v>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</row>
    <row r="32" spans="1:162" ht="30">
      <c r="A32" s="34"/>
      <c r="B32" s="35">
        <v>32</v>
      </c>
      <c r="C32" s="35"/>
      <c r="D32" s="35"/>
      <c r="E32" s="35"/>
      <c r="F32" s="36"/>
      <c r="G32" s="43" t="s">
        <v>325</v>
      </c>
      <c r="H32" s="38"/>
      <c r="I32" s="38">
        <v>90027</v>
      </c>
      <c r="J32" s="122">
        <f>H32+I32</f>
        <v>90027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</row>
    <row r="33" spans="1:162" ht="15">
      <c r="A33" s="34"/>
      <c r="B33" s="35" t="s">
        <v>47</v>
      </c>
      <c r="C33" s="35"/>
      <c r="D33" s="35"/>
      <c r="E33" s="35"/>
      <c r="F33" s="36"/>
      <c r="G33" s="43" t="s">
        <v>48</v>
      </c>
      <c r="H33" s="38"/>
      <c r="I33" s="38">
        <v>24166</v>
      </c>
      <c r="J33" s="122">
        <f t="shared" si="0"/>
        <v>24166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</row>
    <row r="34" spans="1:162" ht="31.5">
      <c r="A34" s="25" t="s">
        <v>49</v>
      </c>
      <c r="B34" s="26"/>
      <c r="C34" s="26"/>
      <c r="D34" s="26"/>
      <c r="E34" s="26"/>
      <c r="F34" s="27"/>
      <c r="G34" s="42" t="s">
        <v>50</v>
      </c>
      <c r="H34" s="29"/>
      <c r="I34" s="29">
        <f>+I35</f>
        <v>0</v>
      </c>
      <c r="J34" s="122">
        <f t="shared" si="0"/>
        <v>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</row>
    <row r="35" spans="1:162" ht="17.25" customHeight="1">
      <c r="A35" s="34"/>
      <c r="B35" s="35" t="s">
        <v>39</v>
      </c>
      <c r="C35" s="35"/>
      <c r="D35" s="35"/>
      <c r="E35" s="35"/>
      <c r="F35" s="36"/>
      <c r="G35" s="43" t="s">
        <v>51</v>
      </c>
      <c r="H35" s="38"/>
      <c r="I35" s="38"/>
      <c r="J35" s="122">
        <f t="shared" si="0"/>
        <v>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</row>
    <row r="36" spans="1:162" ht="15">
      <c r="A36" s="34">
        <v>4104</v>
      </c>
      <c r="B36" s="35"/>
      <c r="C36" s="35"/>
      <c r="D36" s="35"/>
      <c r="E36" s="35"/>
      <c r="F36" s="36"/>
      <c r="G36" s="43" t="s">
        <v>52</v>
      </c>
      <c r="H36" s="38"/>
      <c r="I36" s="38"/>
      <c r="J36" s="122">
        <f t="shared" si="0"/>
        <v>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</row>
    <row r="37" spans="1:162" ht="15">
      <c r="A37" s="34"/>
      <c r="B37" s="35"/>
      <c r="C37" s="35"/>
      <c r="D37" s="35"/>
      <c r="E37" s="35"/>
      <c r="F37" s="36"/>
      <c r="G37" s="43" t="s">
        <v>53</v>
      </c>
      <c r="H37" s="38"/>
      <c r="I37" s="38"/>
      <c r="J37" s="122">
        <f t="shared" si="0"/>
        <v>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</row>
    <row r="38" spans="1:162" ht="15">
      <c r="A38" s="34">
        <v>4204</v>
      </c>
      <c r="B38" s="35"/>
      <c r="C38" s="35"/>
      <c r="D38" s="35"/>
      <c r="E38" s="35"/>
      <c r="F38" s="36"/>
      <c r="G38" s="43" t="s">
        <v>54</v>
      </c>
      <c r="H38" s="38"/>
      <c r="I38" s="38"/>
      <c r="J38" s="122">
        <f t="shared" si="0"/>
        <v>0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</row>
    <row r="39" spans="1:162" ht="15">
      <c r="A39" s="34"/>
      <c r="B39" s="35"/>
      <c r="C39" s="35"/>
      <c r="D39" s="35"/>
      <c r="E39" s="35"/>
      <c r="F39" s="36"/>
      <c r="G39" s="43" t="s">
        <v>55</v>
      </c>
      <c r="H39" s="38"/>
      <c r="I39" s="38"/>
      <c r="J39" s="122">
        <f t="shared" si="0"/>
        <v>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</row>
    <row r="40" spans="1:162" ht="15">
      <c r="A40" s="34"/>
      <c r="B40" s="35">
        <v>25</v>
      </c>
      <c r="C40" s="35"/>
      <c r="D40" s="35"/>
      <c r="E40" s="35"/>
      <c r="F40" s="36"/>
      <c r="G40" s="43" t="s">
        <v>56</v>
      </c>
      <c r="H40" s="38"/>
      <c r="I40" s="38"/>
      <c r="J40" s="122">
        <f t="shared" si="0"/>
        <v>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</row>
    <row r="41" spans="1:162" ht="16.5" customHeight="1">
      <c r="A41" s="25">
        <v>4504</v>
      </c>
      <c r="B41" s="26"/>
      <c r="C41" s="26"/>
      <c r="D41" s="26"/>
      <c r="E41" s="26"/>
      <c r="F41" s="27"/>
      <c r="G41" s="42" t="s">
        <v>57</v>
      </c>
      <c r="H41" s="29"/>
      <c r="I41" s="29">
        <f>I42+I43</f>
        <v>7495</v>
      </c>
      <c r="J41" s="145">
        <f t="shared" si="0"/>
        <v>7495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</row>
    <row r="42" spans="1:162" ht="15">
      <c r="A42" s="34"/>
      <c r="B42" s="44" t="s">
        <v>58</v>
      </c>
      <c r="C42" s="35"/>
      <c r="D42" s="35"/>
      <c r="E42" s="35"/>
      <c r="F42" s="36"/>
      <c r="G42" s="43" t="s">
        <v>59</v>
      </c>
      <c r="H42" s="38"/>
      <c r="I42" s="38"/>
      <c r="J42" s="122">
        <f t="shared" si="0"/>
        <v>0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</row>
    <row r="43" spans="1:162" ht="15">
      <c r="A43" s="34"/>
      <c r="B43" s="44" t="s">
        <v>60</v>
      </c>
      <c r="C43" s="35"/>
      <c r="D43" s="35"/>
      <c r="E43" s="35"/>
      <c r="F43" s="36"/>
      <c r="G43" s="43" t="s">
        <v>61</v>
      </c>
      <c r="H43" s="38"/>
      <c r="I43" s="38">
        <v>7495</v>
      </c>
      <c r="J43" s="122">
        <f t="shared" si="0"/>
        <v>7495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</row>
    <row r="44" spans="1:162" ht="15.75">
      <c r="A44" s="25" t="s">
        <v>62</v>
      </c>
      <c r="B44" s="26" t="s">
        <v>24</v>
      </c>
      <c r="C44" s="26"/>
      <c r="D44" s="26"/>
      <c r="E44" s="26"/>
      <c r="F44" s="27"/>
      <c r="G44" s="42" t="s">
        <v>63</v>
      </c>
      <c r="H44" s="29"/>
      <c r="I44" s="29">
        <f>+I15+I17+I27+I33+I35+I41</f>
        <v>1108271</v>
      </c>
      <c r="J44" s="29">
        <f>+J15+J17+J27+J33+J35+J41</f>
        <v>1108271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</row>
    <row r="45" spans="1:162" ht="16.5" thickBot="1">
      <c r="A45" s="45"/>
      <c r="B45" s="46" t="s">
        <v>22</v>
      </c>
      <c r="C45" s="46"/>
      <c r="D45" s="46"/>
      <c r="E45" s="46"/>
      <c r="F45" s="47"/>
      <c r="G45" s="48" t="s">
        <v>64</v>
      </c>
      <c r="H45" s="49"/>
      <c r="I45" s="49">
        <f>+I16+I28+I31</f>
        <v>157821</v>
      </c>
      <c r="J45" s="124">
        <f>+J16+J28+J31</f>
        <v>157821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</row>
    <row r="46" spans="1:162" ht="15.75" hidden="1" thickBot="1">
      <c r="A46" s="50"/>
      <c r="B46" s="51"/>
      <c r="C46" s="51"/>
      <c r="D46" s="51"/>
      <c r="E46" s="51"/>
      <c r="F46" s="51"/>
      <c r="G46" s="52"/>
      <c r="H46" s="53"/>
      <c r="I46" s="53">
        <f>I78+I146+I227+I360</f>
        <v>2047471</v>
      </c>
      <c r="J46" s="53">
        <f>J78+J146+J227+J360</f>
        <v>2047471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</row>
    <row r="47" spans="1:162" ht="18">
      <c r="A47" s="272" t="s">
        <v>65</v>
      </c>
      <c r="B47" s="273"/>
      <c r="C47" s="273"/>
      <c r="D47" s="273"/>
      <c r="E47" s="273"/>
      <c r="F47" s="274"/>
      <c r="G47" s="22" t="s">
        <v>66</v>
      </c>
      <c r="H47" s="54"/>
      <c r="I47" s="54">
        <f>I52+I72+I74+I77</f>
        <v>2047471</v>
      </c>
      <c r="J47" s="126">
        <f>J52+J72+J74+J77</f>
        <v>2047471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</row>
    <row r="48" spans="1:162" ht="15.75" hidden="1">
      <c r="A48" s="25"/>
      <c r="B48" s="26"/>
      <c r="C48" s="26"/>
      <c r="D48" s="26"/>
      <c r="E48" s="26"/>
      <c r="F48" s="27"/>
      <c r="G48" s="28" t="s">
        <v>67</v>
      </c>
      <c r="H48" s="57"/>
      <c r="I48" s="57"/>
      <c r="J48" s="127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</row>
    <row r="49" spans="1:162" ht="15.75" hidden="1">
      <c r="A49" s="25"/>
      <c r="B49" s="26"/>
      <c r="C49" s="26"/>
      <c r="D49" s="26"/>
      <c r="E49" s="26"/>
      <c r="F49" s="27"/>
      <c r="G49" s="28" t="s">
        <v>68</v>
      </c>
      <c r="H49" s="57"/>
      <c r="I49" s="57"/>
      <c r="J49" s="127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</row>
    <row r="50" spans="1:162" ht="15.75" hidden="1">
      <c r="A50" s="25"/>
      <c r="B50" s="26"/>
      <c r="C50" s="26"/>
      <c r="D50" s="26"/>
      <c r="E50" s="26"/>
      <c r="F50" s="27"/>
      <c r="G50" s="28" t="s">
        <v>69</v>
      </c>
      <c r="H50" s="57"/>
      <c r="I50" s="57"/>
      <c r="J50" s="127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</row>
    <row r="51" spans="1:162" ht="15.75" hidden="1">
      <c r="A51" s="25"/>
      <c r="B51" s="26"/>
      <c r="C51" s="26"/>
      <c r="D51" s="26"/>
      <c r="E51" s="26"/>
      <c r="F51" s="27"/>
      <c r="G51" s="28"/>
      <c r="H51" s="57"/>
      <c r="I51" s="57"/>
      <c r="J51" s="127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</row>
    <row r="52" spans="1:162" ht="15.75">
      <c r="A52" s="25"/>
      <c r="B52" s="26"/>
      <c r="C52" s="26"/>
      <c r="D52" s="26" t="s">
        <v>24</v>
      </c>
      <c r="E52" s="26"/>
      <c r="F52" s="27"/>
      <c r="G52" s="41" t="s">
        <v>70</v>
      </c>
      <c r="H52" s="59"/>
      <c r="I52" s="59">
        <f>I53+I54+I55+I56+I57+I64+I65+I66+I71</f>
        <v>2047471</v>
      </c>
      <c r="J52" s="128">
        <f>J53+J54+J55+J56+J57+J64+J65+J66+J71</f>
        <v>2047471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</row>
    <row r="53" spans="1:162" ht="15" customHeight="1">
      <c r="A53" s="25"/>
      <c r="B53" s="26"/>
      <c r="C53" s="26"/>
      <c r="D53" s="26" t="s">
        <v>71</v>
      </c>
      <c r="E53" s="26"/>
      <c r="F53" s="27"/>
      <c r="G53" s="41" t="s">
        <v>72</v>
      </c>
      <c r="H53" s="59"/>
      <c r="I53" s="59">
        <f>I80+I148+I229</f>
        <v>190645</v>
      </c>
      <c r="J53" s="128">
        <f>J80+J148+J229</f>
        <v>190645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</row>
    <row r="54" spans="1:162" ht="18" customHeight="1">
      <c r="A54" s="25"/>
      <c r="B54" s="26"/>
      <c r="C54" s="26"/>
      <c r="D54" s="26" t="s">
        <v>73</v>
      </c>
      <c r="E54" s="26"/>
      <c r="F54" s="27"/>
      <c r="G54" s="41" t="s">
        <v>74</v>
      </c>
      <c r="H54" s="59"/>
      <c r="I54" s="59">
        <f>I106+I174+I262+I362</f>
        <v>33398</v>
      </c>
      <c r="J54" s="128">
        <f>J106+J174+J262+J362</f>
        <v>33398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</row>
    <row r="55" spans="1:162" ht="15.75">
      <c r="A55" s="25"/>
      <c r="B55" s="26"/>
      <c r="C55" s="26"/>
      <c r="D55" s="26" t="s">
        <v>75</v>
      </c>
      <c r="E55" s="26"/>
      <c r="F55" s="27"/>
      <c r="G55" s="41" t="s">
        <v>76</v>
      </c>
      <c r="H55" s="59"/>
      <c r="I55" s="59">
        <f>I299</f>
        <v>0</v>
      </c>
      <c r="J55" s="128">
        <f>J299</f>
        <v>0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</row>
    <row r="56" spans="1:162" ht="15" customHeight="1">
      <c r="A56" s="25"/>
      <c r="B56" s="26"/>
      <c r="C56" s="26"/>
      <c r="D56" s="26" t="s">
        <v>77</v>
      </c>
      <c r="E56" s="26"/>
      <c r="F56" s="27"/>
      <c r="G56" s="41" t="s">
        <v>78</v>
      </c>
      <c r="H56" s="59"/>
      <c r="I56" s="59">
        <f>I204+I365</f>
        <v>0</v>
      </c>
      <c r="J56" s="128">
        <f>J204+J365</f>
        <v>0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</row>
    <row r="57" spans="1:162" ht="31.5">
      <c r="A57" s="25"/>
      <c r="B57" s="26"/>
      <c r="C57" s="26"/>
      <c r="D57" s="26">
        <v>51</v>
      </c>
      <c r="E57" s="26"/>
      <c r="F57" s="27"/>
      <c r="G57" s="41" t="s">
        <v>79</v>
      </c>
      <c r="H57" s="59"/>
      <c r="I57" s="59">
        <f>I206+I300+I368</f>
        <v>415823</v>
      </c>
      <c r="J57" s="128">
        <f>J206+J300+J368</f>
        <v>415823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</row>
    <row r="58" spans="1:162" ht="15.75">
      <c r="A58" s="25"/>
      <c r="B58" s="26"/>
      <c r="C58" s="26"/>
      <c r="D58" s="26"/>
      <c r="E58" s="26" t="s">
        <v>24</v>
      </c>
      <c r="F58" s="27"/>
      <c r="G58" s="41" t="s">
        <v>80</v>
      </c>
      <c r="H58" s="59"/>
      <c r="I58" s="59">
        <f>I59+I60+I61+I62+I63</f>
        <v>415823</v>
      </c>
      <c r="J58" s="128">
        <f>J59+J60+J61+J62+J63</f>
        <v>415823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</row>
    <row r="59" spans="1:162" ht="18" customHeight="1">
      <c r="A59" s="25"/>
      <c r="B59" s="26"/>
      <c r="C59" s="26"/>
      <c r="D59" s="26"/>
      <c r="E59" s="26"/>
      <c r="F59" s="27" t="s">
        <v>24</v>
      </c>
      <c r="G59" s="41" t="s">
        <v>81</v>
      </c>
      <c r="H59" s="59"/>
      <c r="I59" s="59">
        <f>I206</f>
        <v>0</v>
      </c>
      <c r="J59" s="128">
        <f>J206</f>
        <v>0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</row>
    <row r="60" spans="1:162" ht="47.25">
      <c r="A60" s="25"/>
      <c r="B60" s="26"/>
      <c r="C60" s="26"/>
      <c r="D60" s="26"/>
      <c r="E60" s="26"/>
      <c r="F60" s="27">
        <v>17</v>
      </c>
      <c r="G60" s="41" t="s">
        <v>82</v>
      </c>
      <c r="H60" s="59"/>
      <c r="I60" s="59">
        <f>I302</f>
        <v>319626</v>
      </c>
      <c r="J60" s="128">
        <f>J302</f>
        <v>319626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</row>
    <row r="61" spans="1:162" ht="63">
      <c r="A61" s="25"/>
      <c r="B61" s="26"/>
      <c r="C61" s="26"/>
      <c r="D61" s="26"/>
      <c r="E61" s="26"/>
      <c r="F61" s="27">
        <v>18</v>
      </c>
      <c r="G61" s="41" t="s">
        <v>83</v>
      </c>
      <c r="H61" s="59"/>
      <c r="I61" s="59">
        <f>I370</f>
        <v>0</v>
      </c>
      <c r="J61" s="128">
        <f>J370</f>
        <v>0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</row>
    <row r="62" spans="1:162" ht="49.5" customHeight="1">
      <c r="A62" s="25"/>
      <c r="B62" s="26"/>
      <c r="C62" s="26"/>
      <c r="D62" s="26"/>
      <c r="E62" s="26"/>
      <c r="F62" s="27">
        <v>19</v>
      </c>
      <c r="G62" s="41" t="s">
        <v>84</v>
      </c>
      <c r="H62" s="59"/>
      <c r="I62" s="59">
        <f>I303</f>
        <v>95931</v>
      </c>
      <c r="J62" s="128">
        <f>J303</f>
        <v>95931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</row>
    <row r="63" spans="1:162" ht="66" customHeight="1">
      <c r="A63" s="25"/>
      <c r="B63" s="26"/>
      <c r="C63" s="26"/>
      <c r="D63" s="26"/>
      <c r="E63" s="26"/>
      <c r="F63" s="27" t="s">
        <v>73</v>
      </c>
      <c r="G63" s="41" t="s">
        <v>85</v>
      </c>
      <c r="H63" s="59"/>
      <c r="I63" s="59">
        <f>I304</f>
        <v>266</v>
      </c>
      <c r="J63" s="128">
        <f>J304</f>
        <v>266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</row>
    <row r="64" spans="1:162" ht="18" customHeight="1">
      <c r="A64" s="25"/>
      <c r="B64" s="26"/>
      <c r="C64" s="26"/>
      <c r="D64" s="26">
        <v>55</v>
      </c>
      <c r="E64" s="26"/>
      <c r="F64" s="27"/>
      <c r="G64" s="41" t="s">
        <v>86</v>
      </c>
      <c r="H64" s="59"/>
      <c r="I64" s="59">
        <f>I371</f>
        <v>0</v>
      </c>
      <c r="J64" s="128">
        <f>J371</f>
        <v>0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</row>
    <row r="65" spans="1:162" ht="18" customHeight="1">
      <c r="A65" s="25"/>
      <c r="B65" s="26"/>
      <c r="C65" s="26"/>
      <c r="D65" s="26">
        <v>56</v>
      </c>
      <c r="E65" s="26"/>
      <c r="F65" s="27"/>
      <c r="G65" s="41" t="s">
        <v>87</v>
      </c>
      <c r="H65" s="59"/>
      <c r="I65" s="59">
        <f>+I377</f>
        <v>0</v>
      </c>
      <c r="J65" s="128">
        <f>+J377</f>
        <v>0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</row>
    <row r="66" spans="1:162" ht="18.75" customHeight="1">
      <c r="A66" s="25"/>
      <c r="B66" s="26"/>
      <c r="C66" s="26"/>
      <c r="D66" s="26">
        <v>57</v>
      </c>
      <c r="E66" s="26"/>
      <c r="F66" s="27"/>
      <c r="G66" s="41" t="s">
        <v>88</v>
      </c>
      <c r="H66" s="59"/>
      <c r="I66" s="59">
        <f>I209+I305+I381</f>
        <v>1407605</v>
      </c>
      <c r="J66" s="128">
        <f>J209+J305+J381</f>
        <v>1407605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</row>
    <row r="67" spans="1:162" ht="15.75">
      <c r="A67" s="25"/>
      <c r="B67" s="26"/>
      <c r="C67" s="26"/>
      <c r="D67" s="26"/>
      <c r="E67" s="26" t="s">
        <v>24</v>
      </c>
      <c r="F67" s="27"/>
      <c r="G67" s="41" t="s">
        <v>89</v>
      </c>
      <c r="H67" s="59"/>
      <c r="I67" s="59">
        <f>I210+I306</f>
        <v>1218700</v>
      </c>
      <c r="J67" s="128">
        <f>J210+J306</f>
        <v>1218700</v>
      </c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</row>
    <row r="68" spans="1:162" ht="15.75">
      <c r="A68" s="25"/>
      <c r="B68" s="26"/>
      <c r="C68" s="26"/>
      <c r="D68" s="26"/>
      <c r="E68" s="26" t="s">
        <v>22</v>
      </c>
      <c r="F68" s="27"/>
      <c r="G68" s="41" t="s">
        <v>90</v>
      </c>
      <c r="H68" s="59"/>
      <c r="I68" s="59">
        <f>I69+I70</f>
        <v>188905</v>
      </c>
      <c r="J68" s="128">
        <f>J69+J70</f>
        <v>188905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</row>
    <row r="69" spans="1:162" ht="15.75">
      <c r="A69" s="25"/>
      <c r="B69" s="26"/>
      <c r="C69" s="26"/>
      <c r="D69" s="26"/>
      <c r="E69" s="26"/>
      <c r="F69" s="27" t="s">
        <v>24</v>
      </c>
      <c r="G69" s="41" t="s">
        <v>91</v>
      </c>
      <c r="H69" s="59"/>
      <c r="I69" s="59">
        <f>I212+I335+I383</f>
        <v>188905</v>
      </c>
      <c r="J69" s="128">
        <f>J212+J335+J383</f>
        <v>188905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</row>
    <row r="70" spans="1:162" ht="15.75">
      <c r="A70" s="25"/>
      <c r="B70" s="26"/>
      <c r="C70" s="26"/>
      <c r="D70" s="26"/>
      <c r="E70" s="26"/>
      <c r="F70" s="27" t="s">
        <v>22</v>
      </c>
      <c r="G70" s="41" t="s">
        <v>92</v>
      </c>
      <c r="H70" s="59"/>
      <c r="I70" s="59">
        <f>I213+I337</f>
        <v>0</v>
      </c>
      <c r="J70" s="128">
        <f>J213+J337</f>
        <v>0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</row>
    <row r="71" spans="1:162" ht="22.5" customHeight="1">
      <c r="A71" s="25"/>
      <c r="B71" s="26"/>
      <c r="C71" s="26"/>
      <c r="D71" s="26">
        <v>59</v>
      </c>
      <c r="E71" s="26"/>
      <c r="F71" s="27"/>
      <c r="G71" s="41" t="s">
        <v>93</v>
      </c>
      <c r="H71" s="59"/>
      <c r="I71" s="59">
        <f>I124</f>
        <v>0</v>
      </c>
      <c r="J71" s="128">
        <f>J124</f>
        <v>0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</row>
    <row r="72" spans="1:162" ht="19.5" customHeight="1">
      <c r="A72" s="25"/>
      <c r="B72" s="26"/>
      <c r="C72" s="26"/>
      <c r="D72" s="26" t="s">
        <v>94</v>
      </c>
      <c r="E72" s="26"/>
      <c r="F72" s="27"/>
      <c r="G72" s="41" t="s">
        <v>95</v>
      </c>
      <c r="H72" s="59"/>
      <c r="I72" s="59">
        <f>I73</f>
        <v>0</v>
      </c>
      <c r="J72" s="128">
        <f>J73</f>
        <v>0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</row>
    <row r="73" spans="1:162" ht="15" customHeight="1">
      <c r="A73" s="25"/>
      <c r="B73" s="26"/>
      <c r="C73" s="26"/>
      <c r="D73" s="26">
        <v>71</v>
      </c>
      <c r="E73" s="26"/>
      <c r="F73" s="27"/>
      <c r="G73" s="41" t="s">
        <v>96</v>
      </c>
      <c r="H73" s="59"/>
      <c r="I73" s="59">
        <f>I215+I341</f>
        <v>0</v>
      </c>
      <c r="J73" s="128">
        <f>J215+J341</f>
        <v>0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</row>
    <row r="74" spans="1:162" ht="16.5" customHeight="1">
      <c r="A74" s="25"/>
      <c r="B74" s="26"/>
      <c r="C74" s="26"/>
      <c r="D74" s="26">
        <v>79</v>
      </c>
      <c r="E74" s="26"/>
      <c r="F74" s="27"/>
      <c r="G74" s="41" t="s">
        <v>97</v>
      </c>
      <c r="H74" s="59"/>
      <c r="I74" s="59">
        <f>I75+I76</f>
        <v>0</v>
      </c>
      <c r="J74" s="128">
        <f>J75+J76</f>
        <v>0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</row>
    <row r="75" spans="1:162" ht="16.5" customHeight="1">
      <c r="A75" s="25"/>
      <c r="B75" s="26"/>
      <c r="C75" s="26"/>
      <c r="D75" s="26" t="s">
        <v>98</v>
      </c>
      <c r="E75" s="26"/>
      <c r="F75" s="27"/>
      <c r="G75" s="41" t="s">
        <v>99</v>
      </c>
      <c r="H75" s="59"/>
      <c r="I75" s="59">
        <f>I405</f>
        <v>0</v>
      </c>
      <c r="J75" s="128">
        <f>J405</f>
        <v>0</v>
      </c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</row>
    <row r="76" spans="1:162" ht="19.5" customHeight="1">
      <c r="A76" s="25"/>
      <c r="B76" s="26"/>
      <c r="C76" s="26"/>
      <c r="D76" s="26">
        <v>81</v>
      </c>
      <c r="E76" s="26"/>
      <c r="F76" s="27"/>
      <c r="G76" s="41" t="s">
        <v>100</v>
      </c>
      <c r="H76" s="59"/>
      <c r="I76" s="59">
        <f>I351</f>
        <v>0</v>
      </c>
      <c r="J76" s="128">
        <f>J351</f>
        <v>0</v>
      </c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</row>
    <row r="77" spans="1:162" ht="19.5" customHeight="1" thickBot="1">
      <c r="A77" s="61"/>
      <c r="B77" s="62"/>
      <c r="C77" s="62"/>
      <c r="D77" s="62">
        <v>85</v>
      </c>
      <c r="E77" s="62"/>
      <c r="F77" s="63"/>
      <c r="G77" s="64" t="s">
        <v>101</v>
      </c>
      <c r="H77" s="65"/>
      <c r="I77" s="65">
        <f>+I222+I352+I408+I127</f>
        <v>0</v>
      </c>
      <c r="J77" s="129">
        <f>+J222+J352+J408+J127</f>
        <v>0</v>
      </c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</row>
    <row r="78" spans="1:162" ht="38.25" customHeight="1">
      <c r="A78" s="272" t="s">
        <v>102</v>
      </c>
      <c r="B78" s="273"/>
      <c r="C78" s="273"/>
      <c r="D78" s="273"/>
      <c r="E78" s="273"/>
      <c r="F78" s="273"/>
      <c r="G78" s="22" t="s">
        <v>103</v>
      </c>
      <c r="H78" s="54"/>
      <c r="I78" s="54">
        <f>I79</f>
        <v>0</v>
      </c>
      <c r="J78" s="126">
        <f>J79</f>
        <v>0</v>
      </c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</row>
    <row r="79" spans="1:162" ht="19.5" customHeight="1">
      <c r="A79" s="25"/>
      <c r="B79" s="26"/>
      <c r="C79" s="26"/>
      <c r="D79" s="26" t="s">
        <v>24</v>
      </c>
      <c r="E79" s="26"/>
      <c r="F79" s="66"/>
      <c r="G79" s="67" t="s">
        <v>70</v>
      </c>
      <c r="H79" s="59"/>
      <c r="I79" s="59">
        <f>I80+I106+I124</f>
        <v>0</v>
      </c>
      <c r="J79" s="128">
        <f>J80+J106+J124</f>
        <v>0</v>
      </c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</row>
    <row r="80" spans="1:162" ht="19.5" customHeight="1">
      <c r="A80" s="25"/>
      <c r="B80" s="26"/>
      <c r="C80" s="26"/>
      <c r="D80" s="26" t="s">
        <v>71</v>
      </c>
      <c r="E80" s="26"/>
      <c r="F80" s="66"/>
      <c r="G80" s="67" t="s">
        <v>72</v>
      </c>
      <c r="H80" s="59"/>
      <c r="I80" s="59">
        <f>I81+I99</f>
        <v>0</v>
      </c>
      <c r="J80" s="128">
        <f>J81+J99</f>
        <v>0</v>
      </c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</row>
    <row r="81" spans="1:162" ht="19.5" customHeight="1">
      <c r="A81" s="25"/>
      <c r="B81" s="26"/>
      <c r="C81" s="26"/>
      <c r="D81" s="26"/>
      <c r="E81" s="26" t="s">
        <v>24</v>
      </c>
      <c r="F81" s="66"/>
      <c r="G81" s="41" t="s">
        <v>104</v>
      </c>
      <c r="H81" s="59"/>
      <c r="I81" s="59">
        <f>SUM(I82:I98)</f>
        <v>0</v>
      </c>
      <c r="J81" s="128">
        <f>SUM(J82:J98)</f>
        <v>0</v>
      </c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</row>
    <row r="82" spans="1:162" ht="19.5" customHeight="1">
      <c r="A82" s="34"/>
      <c r="B82" s="35"/>
      <c r="C82" s="35"/>
      <c r="D82" s="35"/>
      <c r="E82" s="35"/>
      <c r="F82" s="69" t="s">
        <v>24</v>
      </c>
      <c r="G82" s="70" t="s">
        <v>105</v>
      </c>
      <c r="H82" s="71"/>
      <c r="I82" s="71">
        <v>0</v>
      </c>
      <c r="J82" s="122">
        <f>H82+I82</f>
        <v>0</v>
      </c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</row>
    <row r="83" spans="1:162" ht="19.5" customHeight="1">
      <c r="A83" s="34"/>
      <c r="B83" s="35"/>
      <c r="C83" s="35"/>
      <c r="D83" s="35"/>
      <c r="E83" s="35"/>
      <c r="F83" s="69" t="s">
        <v>22</v>
      </c>
      <c r="G83" s="70" t="s">
        <v>106</v>
      </c>
      <c r="H83" s="71"/>
      <c r="I83" s="71">
        <v>0</v>
      </c>
      <c r="J83" s="122">
        <f>H83+I83</f>
        <v>0</v>
      </c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</row>
    <row r="84" spans="1:162" ht="15" hidden="1">
      <c r="A84" s="34"/>
      <c r="B84" s="35"/>
      <c r="C84" s="35"/>
      <c r="D84" s="35"/>
      <c r="E84" s="35"/>
      <c r="F84" s="69"/>
      <c r="G84" s="70" t="s">
        <v>107</v>
      </c>
      <c r="H84" s="71"/>
      <c r="I84" s="71"/>
      <c r="J84" s="130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</row>
    <row r="85" spans="1:162" ht="19.5" customHeight="1">
      <c r="A85" s="34"/>
      <c r="B85" s="35"/>
      <c r="C85" s="35"/>
      <c r="D85" s="35"/>
      <c r="E85" s="35"/>
      <c r="F85" s="69" t="s">
        <v>14</v>
      </c>
      <c r="G85" s="70" t="s">
        <v>108</v>
      </c>
      <c r="H85" s="71"/>
      <c r="I85" s="71">
        <v>0</v>
      </c>
      <c r="J85" s="122">
        <f>H85+I85</f>
        <v>0</v>
      </c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</row>
    <row r="86" spans="1:162" ht="19.5" customHeight="1" hidden="1">
      <c r="A86" s="34"/>
      <c r="B86" s="35"/>
      <c r="C86" s="35"/>
      <c r="D86" s="35"/>
      <c r="E86" s="35"/>
      <c r="F86" s="69"/>
      <c r="G86" s="70" t="s">
        <v>109</v>
      </c>
      <c r="H86" s="71"/>
      <c r="I86" s="71"/>
      <c r="J86" s="130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</row>
    <row r="87" spans="1:162" ht="19.5" customHeight="1" hidden="1">
      <c r="A87" s="34"/>
      <c r="B87" s="35"/>
      <c r="C87" s="35"/>
      <c r="D87" s="35"/>
      <c r="E87" s="35"/>
      <c r="F87" s="69"/>
      <c r="G87" s="70" t="s">
        <v>110</v>
      </c>
      <c r="H87" s="71"/>
      <c r="I87" s="71"/>
      <c r="J87" s="130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</row>
    <row r="88" spans="1:162" ht="19.5" customHeight="1" hidden="1">
      <c r="A88" s="34"/>
      <c r="B88" s="35"/>
      <c r="C88" s="35"/>
      <c r="D88" s="35"/>
      <c r="E88" s="35"/>
      <c r="F88" s="69"/>
      <c r="G88" s="70" t="s">
        <v>111</v>
      </c>
      <c r="H88" s="71"/>
      <c r="I88" s="71"/>
      <c r="J88" s="130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</row>
    <row r="89" spans="1:162" ht="19.5" customHeight="1">
      <c r="A89" s="34"/>
      <c r="B89" s="35"/>
      <c r="C89" s="35"/>
      <c r="D89" s="35"/>
      <c r="E89" s="35"/>
      <c r="F89" s="69" t="s">
        <v>112</v>
      </c>
      <c r="G89" s="70" t="s">
        <v>113</v>
      </c>
      <c r="H89" s="71"/>
      <c r="I89" s="71">
        <v>0</v>
      </c>
      <c r="J89" s="122">
        <f>H89+I89</f>
        <v>0</v>
      </c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</row>
    <row r="90" spans="1:162" ht="19.5" customHeight="1">
      <c r="A90" s="34"/>
      <c r="B90" s="35"/>
      <c r="C90" s="35"/>
      <c r="D90" s="35"/>
      <c r="E90" s="35"/>
      <c r="F90" s="69" t="s">
        <v>114</v>
      </c>
      <c r="G90" s="70" t="s">
        <v>115</v>
      </c>
      <c r="H90" s="71"/>
      <c r="I90" s="71">
        <v>0</v>
      </c>
      <c r="J90" s="122">
        <f>H90+I90</f>
        <v>0</v>
      </c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</row>
    <row r="91" spans="1:162" ht="30" hidden="1">
      <c r="A91" s="34"/>
      <c r="B91" s="35"/>
      <c r="C91" s="35"/>
      <c r="D91" s="35"/>
      <c r="E91" s="35"/>
      <c r="F91" s="69"/>
      <c r="G91" s="70" t="s">
        <v>116</v>
      </c>
      <c r="H91" s="71"/>
      <c r="I91" s="71"/>
      <c r="J91" s="130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</row>
    <row r="92" spans="1:162" ht="19.5" customHeight="1" hidden="1">
      <c r="A92" s="34"/>
      <c r="B92" s="35"/>
      <c r="C92" s="35"/>
      <c r="D92" s="35"/>
      <c r="E92" s="35"/>
      <c r="F92" s="69"/>
      <c r="G92" s="70" t="s">
        <v>117</v>
      </c>
      <c r="H92" s="71"/>
      <c r="I92" s="71"/>
      <c r="J92" s="130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</row>
    <row r="93" spans="1:162" ht="30" hidden="1">
      <c r="A93" s="34"/>
      <c r="B93" s="35"/>
      <c r="C93" s="35"/>
      <c r="D93" s="35"/>
      <c r="E93" s="35"/>
      <c r="F93" s="69"/>
      <c r="G93" s="70" t="s">
        <v>118</v>
      </c>
      <c r="H93" s="71"/>
      <c r="I93" s="71"/>
      <c r="J93" s="130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</row>
    <row r="94" spans="1:162" ht="19.5" customHeight="1">
      <c r="A94" s="34"/>
      <c r="B94" s="35"/>
      <c r="C94" s="35"/>
      <c r="D94" s="35"/>
      <c r="E94" s="35"/>
      <c r="F94" s="69">
        <v>13</v>
      </c>
      <c r="G94" s="70" t="s">
        <v>119</v>
      </c>
      <c r="H94" s="71"/>
      <c r="I94" s="71">
        <v>0</v>
      </c>
      <c r="J94" s="122">
        <f>H94+I94</f>
        <v>0</v>
      </c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</row>
    <row r="95" spans="1:162" ht="19.5" customHeight="1" hidden="1">
      <c r="A95" s="34"/>
      <c r="B95" s="35"/>
      <c r="C95" s="35"/>
      <c r="D95" s="35"/>
      <c r="E95" s="35"/>
      <c r="F95" s="69"/>
      <c r="G95" s="70" t="s">
        <v>120</v>
      </c>
      <c r="H95" s="71"/>
      <c r="I95" s="71"/>
      <c r="J95" s="130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</row>
    <row r="96" spans="1:162" ht="30" hidden="1">
      <c r="A96" s="34"/>
      <c r="B96" s="35"/>
      <c r="C96" s="35"/>
      <c r="D96" s="35"/>
      <c r="E96" s="35"/>
      <c r="F96" s="69"/>
      <c r="G96" s="70" t="s">
        <v>121</v>
      </c>
      <c r="H96" s="71"/>
      <c r="I96" s="71"/>
      <c r="J96" s="130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</row>
    <row r="97" spans="1:162" ht="19.5" customHeight="1" hidden="1">
      <c r="A97" s="34"/>
      <c r="B97" s="35"/>
      <c r="C97" s="35"/>
      <c r="D97" s="35"/>
      <c r="E97" s="35"/>
      <c r="F97" s="69"/>
      <c r="G97" s="70" t="s">
        <v>122</v>
      </c>
      <c r="H97" s="71"/>
      <c r="I97" s="71"/>
      <c r="J97" s="130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</row>
    <row r="98" spans="1:162" ht="19.5" customHeight="1">
      <c r="A98" s="34"/>
      <c r="B98" s="35"/>
      <c r="C98" s="35"/>
      <c r="D98" s="35"/>
      <c r="E98" s="35"/>
      <c r="F98" s="69" t="s">
        <v>75</v>
      </c>
      <c r="G98" s="70" t="s">
        <v>123</v>
      </c>
      <c r="H98" s="71"/>
      <c r="I98" s="71">
        <v>0</v>
      </c>
      <c r="J98" s="122">
        <f>H98+I98</f>
        <v>0</v>
      </c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</row>
    <row r="99" spans="1:162" ht="19.5" customHeight="1">
      <c r="A99" s="25"/>
      <c r="B99" s="26"/>
      <c r="C99" s="26"/>
      <c r="D99" s="26"/>
      <c r="E99" s="26" t="s">
        <v>39</v>
      </c>
      <c r="F99" s="66"/>
      <c r="G99" s="41" t="s">
        <v>124</v>
      </c>
      <c r="H99" s="59"/>
      <c r="I99" s="59">
        <f>I100+I101+I102+I103+I104+I105</f>
        <v>0</v>
      </c>
      <c r="J99" s="128">
        <f>J100+J101+J102+J103+J104+J105</f>
        <v>0</v>
      </c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</row>
    <row r="100" spans="1:162" ht="18.75" customHeight="1">
      <c r="A100" s="34"/>
      <c r="B100" s="35"/>
      <c r="C100" s="35"/>
      <c r="D100" s="35"/>
      <c r="E100" s="35"/>
      <c r="F100" s="69" t="s">
        <v>24</v>
      </c>
      <c r="G100" s="70" t="s">
        <v>125</v>
      </c>
      <c r="H100" s="71"/>
      <c r="I100" s="71">
        <v>0</v>
      </c>
      <c r="J100" s="122">
        <f aca="true" t="shared" si="1" ref="J100:J105">H100+I100</f>
        <v>0</v>
      </c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</row>
    <row r="101" spans="1:162" ht="15">
      <c r="A101" s="34"/>
      <c r="B101" s="35"/>
      <c r="C101" s="35"/>
      <c r="D101" s="35"/>
      <c r="E101" s="35"/>
      <c r="F101" s="69" t="s">
        <v>22</v>
      </c>
      <c r="G101" s="70" t="s">
        <v>126</v>
      </c>
      <c r="H101" s="71"/>
      <c r="I101" s="71">
        <v>0</v>
      </c>
      <c r="J101" s="122">
        <f t="shared" si="1"/>
        <v>0</v>
      </c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</row>
    <row r="102" spans="1:162" ht="19.5" customHeight="1">
      <c r="A102" s="34"/>
      <c r="B102" s="35"/>
      <c r="C102" s="35"/>
      <c r="D102" s="35"/>
      <c r="E102" s="35"/>
      <c r="F102" s="69" t="s">
        <v>39</v>
      </c>
      <c r="G102" s="70" t="s">
        <v>127</v>
      </c>
      <c r="H102" s="71"/>
      <c r="I102" s="71">
        <v>0</v>
      </c>
      <c r="J102" s="122">
        <f t="shared" si="1"/>
        <v>0</v>
      </c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</row>
    <row r="103" spans="1:162" ht="30.75" customHeight="1">
      <c r="A103" s="34"/>
      <c r="B103" s="35"/>
      <c r="C103" s="35"/>
      <c r="D103" s="35"/>
      <c r="E103" s="35"/>
      <c r="F103" s="69" t="s">
        <v>14</v>
      </c>
      <c r="G103" s="70" t="s">
        <v>128</v>
      </c>
      <c r="H103" s="71"/>
      <c r="I103" s="71">
        <v>0</v>
      </c>
      <c r="J103" s="122">
        <f t="shared" si="1"/>
        <v>0</v>
      </c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</row>
    <row r="104" spans="1:162" ht="28.5" customHeight="1">
      <c r="A104" s="34"/>
      <c r="B104" s="35"/>
      <c r="C104" s="35"/>
      <c r="D104" s="35"/>
      <c r="E104" s="35"/>
      <c r="F104" s="69" t="s">
        <v>26</v>
      </c>
      <c r="G104" s="70" t="s">
        <v>129</v>
      </c>
      <c r="H104" s="71"/>
      <c r="I104" s="71">
        <v>0</v>
      </c>
      <c r="J104" s="122">
        <f t="shared" si="1"/>
        <v>0</v>
      </c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</row>
    <row r="105" spans="1:162" ht="30" customHeight="1">
      <c r="A105" s="34"/>
      <c r="B105" s="35"/>
      <c r="C105" s="35"/>
      <c r="D105" s="35"/>
      <c r="E105" s="35"/>
      <c r="F105" s="69" t="s">
        <v>130</v>
      </c>
      <c r="G105" s="70" t="s">
        <v>131</v>
      </c>
      <c r="H105" s="71"/>
      <c r="I105" s="71">
        <v>0</v>
      </c>
      <c r="J105" s="122">
        <f t="shared" si="1"/>
        <v>0</v>
      </c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</row>
    <row r="106" spans="1:162" ht="19.5" customHeight="1">
      <c r="A106" s="25"/>
      <c r="B106" s="26"/>
      <c r="C106" s="26"/>
      <c r="D106" s="26" t="s">
        <v>73</v>
      </c>
      <c r="E106" s="26"/>
      <c r="F106" s="66"/>
      <c r="G106" s="67" t="s">
        <v>74</v>
      </c>
      <c r="H106" s="59"/>
      <c r="I106" s="59">
        <f>I107+I114+I118+I119</f>
        <v>0</v>
      </c>
      <c r="J106" s="128">
        <f>J107+J114+J118+J119</f>
        <v>0</v>
      </c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</row>
    <row r="107" spans="1:162" ht="19.5" customHeight="1">
      <c r="A107" s="25"/>
      <c r="B107" s="26"/>
      <c r="C107" s="26"/>
      <c r="D107" s="26"/>
      <c r="E107" s="26" t="s">
        <v>24</v>
      </c>
      <c r="F107" s="66"/>
      <c r="G107" s="41" t="s">
        <v>132</v>
      </c>
      <c r="H107" s="59"/>
      <c r="I107" s="59">
        <f>SUM(I108:I113)</f>
        <v>0</v>
      </c>
      <c r="J107" s="128">
        <f>SUM(J108:J113)</f>
        <v>0</v>
      </c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</row>
    <row r="108" spans="1:162" ht="15.75" customHeight="1">
      <c r="A108" s="34"/>
      <c r="B108" s="35"/>
      <c r="C108" s="35"/>
      <c r="D108" s="35"/>
      <c r="E108" s="35"/>
      <c r="F108" s="69" t="s">
        <v>24</v>
      </c>
      <c r="G108" s="70" t="s">
        <v>133</v>
      </c>
      <c r="H108" s="71"/>
      <c r="I108" s="71">
        <v>0</v>
      </c>
      <c r="J108" s="122">
        <f aca="true" t="shared" si="2" ref="J108:J113">H108+I108</f>
        <v>0</v>
      </c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</row>
    <row r="109" spans="1:162" ht="19.5" customHeight="1">
      <c r="A109" s="34"/>
      <c r="B109" s="35"/>
      <c r="C109" s="35"/>
      <c r="D109" s="35"/>
      <c r="E109" s="35"/>
      <c r="F109" s="69"/>
      <c r="G109" s="70" t="s">
        <v>134</v>
      </c>
      <c r="H109" s="71"/>
      <c r="I109" s="71">
        <v>0</v>
      </c>
      <c r="J109" s="122">
        <f t="shared" si="2"/>
        <v>0</v>
      </c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</row>
    <row r="110" spans="1:162" ht="15">
      <c r="A110" s="34"/>
      <c r="B110" s="35"/>
      <c r="C110" s="35"/>
      <c r="D110" s="35"/>
      <c r="E110" s="35"/>
      <c r="F110" s="69" t="s">
        <v>39</v>
      </c>
      <c r="G110" s="70" t="s">
        <v>135</v>
      </c>
      <c r="H110" s="71"/>
      <c r="I110" s="71">
        <v>0</v>
      </c>
      <c r="J110" s="122">
        <f t="shared" si="2"/>
        <v>0</v>
      </c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</row>
    <row r="111" spans="1:162" ht="19.5" customHeight="1">
      <c r="A111" s="34"/>
      <c r="B111" s="35"/>
      <c r="C111" s="35"/>
      <c r="D111" s="35"/>
      <c r="E111" s="35"/>
      <c r="F111" s="69" t="s">
        <v>14</v>
      </c>
      <c r="G111" s="70" t="s">
        <v>136</v>
      </c>
      <c r="H111" s="71"/>
      <c r="I111" s="71">
        <v>0</v>
      </c>
      <c r="J111" s="122">
        <f t="shared" si="2"/>
        <v>0</v>
      </c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</row>
    <row r="112" spans="1:162" ht="29.25" customHeight="1">
      <c r="A112" s="34"/>
      <c r="B112" s="35"/>
      <c r="C112" s="35"/>
      <c r="D112" s="35"/>
      <c r="E112" s="35"/>
      <c r="F112" s="69" t="s">
        <v>114</v>
      </c>
      <c r="G112" s="70" t="s">
        <v>137</v>
      </c>
      <c r="H112" s="71"/>
      <c r="I112" s="71">
        <v>0</v>
      </c>
      <c r="J112" s="122">
        <f t="shared" si="2"/>
        <v>0</v>
      </c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</row>
    <row r="113" spans="1:162" ht="30">
      <c r="A113" s="34"/>
      <c r="B113" s="35"/>
      <c r="C113" s="35"/>
      <c r="D113" s="35"/>
      <c r="E113" s="35"/>
      <c r="F113" s="69" t="s">
        <v>75</v>
      </c>
      <c r="G113" s="70" t="s">
        <v>138</v>
      </c>
      <c r="H113" s="71"/>
      <c r="I113" s="71">
        <v>0</v>
      </c>
      <c r="J113" s="122">
        <f t="shared" si="2"/>
        <v>0</v>
      </c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</row>
    <row r="114" spans="1:162" ht="30">
      <c r="A114" s="25"/>
      <c r="B114" s="26"/>
      <c r="C114" s="26"/>
      <c r="D114" s="26"/>
      <c r="E114" s="26" t="s">
        <v>139</v>
      </c>
      <c r="F114" s="66"/>
      <c r="G114" s="67" t="s">
        <v>140</v>
      </c>
      <c r="H114" s="59"/>
      <c r="I114" s="59">
        <f>I115+I116+I117</f>
        <v>0</v>
      </c>
      <c r="J114" s="128">
        <f>J115+J116+J117</f>
        <v>0</v>
      </c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</row>
    <row r="115" spans="1:162" ht="19.5" customHeight="1" hidden="1">
      <c r="A115" s="34"/>
      <c r="B115" s="35"/>
      <c r="C115" s="35"/>
      <c r="D115" s="35"/>
      <c r="E115" s="35"/>
      <c r="F115" s="69"/>
      <c r="G115" s="70" t="s">
        <v>141</v>
      </c>
      <c r="H115" s="71"/>
      <c r="I115" s="71"/>
      <c r="J115" s="130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</row>
    <row r="116" spans="1:162" ht="19.5" customHeight="1" hidden="1">
      <c r="A116" s="34"/>
      <c r="B116" s="35"/>
      <c r="C116" s="35"/>
      <c r="D116" s="35"/>
      <c r="E116" s="35"/>
      <c r="F116" s="69"/>
      <c r="G116" s="70" t="s">
        <v>142</v>
      </c>
      <c r="H116" s="71"/>
      <c r="I116" s="71"/>
      <c r="J116" s="130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</row>
    <row r="117" spans="1:162" ht="19.5" customHeight="1">
      <c r="A117" s="34"/>
      <c r="B117" s="35"/>
      <c r="C117" s="35"/>
      <c r="D117" s="35"/>
      <c r="E117" s="35"/>
      <c r="F117" s="69" t="s">
        <v>75</v>
      </c>
      <c r="G117" s="70" t="s">
        <v>143</v>
      </c>
      <c r="H117" s="71"/>
      <c r="I117" s="71">
        <v>0</v>
      </c>
      <c r="J117" s="122">
        <f>H117+I117</f>
        <v>0</v>
      </c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</row>
    <row r="118" spans="1:162" ht="19.5" customHeight="1">
      <c r="A118" s="34"/>
      <c r="B118" s="35"/>
      <c r="C118" s="35"/>
      <c r="D118" s="35"/>
      <c r="E118" s="35">
        <v>13</v>
      </c>
      <c r="F118" s="69"/>
      <c r="G118" s="70" t="s">
        <v>144</v>
      </c>
      <c r="H118" s="71"/>
      <c r="I118" s="71">
        <v>0</v>
      </c>
      <c r="J118" s="122">
        <f>H118+I118</f>
        <v>0</v>
      </c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</row>
    <row r="119" spans="1:162" ht="19.5" customHeight="1">
      <c r="A119" s="25"/>
      <c r="B119" s="26"/>
      <c r="C119" s="26"/>
      <c r="D119" s="26"/>
      <c r="E119" s="26" t="s">
        <v>75</v>
      </c>
      <c r="F119" s="66"/>
      <c r="G119" s="67" t="s">
        <v>145</v>
      </c>
      <c r="H119" s="59"/>
      <c r="I119" s="59">
        <f>I120+I121+I122+I123</f>
        <v>0</v>
      </c>
      <c r="J119" s="128">
        <f>J120+J121+J122+J123</f>
        <v>0</v>
      </c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</row>
    <row r="120" spans="1:162" ht="19.5" customHeight="1" hidden="1">
      <c r="A120" s="34"/>
      <c r="B120" s="35"/>
      <c r="C120" s="35"/>
      <c r="D120" s="35"/>
      <c r="E120" s="35"/>
      <c r="F120" s="69"/>
      <c r="G120" s="70" t="s">
        <v>146</v>
      </c>
      <c r="H120" s="71"/>
      <c r="I120" s="71"/>
      <c r="J120" s="130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</row>
    <row r="121" spans="1:162" ht="19.5" customHeight="1" hidden="1">
      <c r="A121" s="34"/>
      <c r="B121" s="35"/>
      <c r="C121" s="35"/>
      <c r="D121" s="35"/>
      <c r="E121" s="35"/>
      <c r="F121" s="69"/>
      <c r="G121" s="70" t="s">
        <v>147</v>
      </c>
      <c r="H121" s="71"/>
      <c r="I121" s="71"/>
      <c r="J121" s="130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</row>
    <row r="122" spans="1:162" ht="30.75" customHeight="1">
      <c r="A122" s="34"/>
      <c r="B122" s="35"/>
      <c r="C122" s="35"/>
      <c r="D122" s="35"/>
      <c r="E122" s="35"/>
      <c r="F122" s="69" t="s">
        <v>26</v>
      </c>
      <c r="G122" s="70" t="s">
        <v>148</v>
      </c>
      <c r="H122" s="71"/>
      <c r="I122" s="71"/>
      <c r="J122" s="122">
        <f>H122+I122</f>
        <v>0</v>
      </c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</row>
    <row r="123" spans="1:162" ht="19.5" customHeight="1">
      <c r="A123" s="34"/>
      <c r="B123" s="35"/>
      <c r="C123" s="35"/>
      <c r="D123" s="35"/>
      <c r="E123" s="35"/>
      <c r="F123" s="69" t="s">
        <v>75</v>
      </c>
      <c r="G123" s="70" t="s">
        <v>149</v>
      </c>
      <c r="H123" s="71"/>
      <c r="I123" s="71">
        <v>0</v>
      </c>
      <c r="J123" s="122">
        <f>H123+I123</f>
        <v>0</v>
      </c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</row>
    <row r="124" spans="1:162" ht="19.5" customHeight="1">
      <c r="A124" s="25"/>
      <c r="B124" s="26"/>
      <c r="C124" s="26"/>
      <c r="D124" s="26">
        <v>59</v>
      </c>
      <c r="E124" s="26"/>
      <c r="F124" s="66"/>
      <c r="G124" s="67" t="s">
        <v>150</v>
      </c>
      <c r="H124" s="59"/>
      <c r="I124" s="59">
        <f>I125</f>
        <v>0</v>
      </c>
      <c r="J124" s="128">
        <f>J125</f>
        <v>0</v>
      </c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</row>
    <row r="125" spans="1:162" ht="19.5" customHeight="1">
      <c r="A125" s="34"/>
      <c r="B125" s="35"/>
      <c r="C125" s="35"/>
      <c r="D125" s="35"/>
      <c r="E125" s="35">
        <v>25</v>
      </c>
      <c r="F125" s="69"/>
      <c r="G125" s="70" t="s">
        <v>151</v>
      </c>
      <c r="H125" s="71"/>
      <c r="I125" s="71"/>
      <c r="J125" s="122">
        <f>H125+I125</f>
        <v>0</v>
      </c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</row>
    <row r="126" spans="1:162" ht="19.5" customHeight="1" hidden="1">
      <c r="A126" s="34"/>
      <c r="B126" s="35"/>
      <c r="C126" s="35"/>
      <c r="D126" s="35"/>
      <c r="E126" s="35"/>
      <c r="F126" s="69"/>
      <c r="G126" s="70" t="s">
        <v>152</v>
      </c>
      <c r="H126" s="71"/>
      <c r="I126" s="71"/>
      <c r="J126" s="130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</row>
    <row r="127" spans="1:162" ht="24.75" customHeight="1">
      <c r="A127" s="34"/>
      <c r="B127" s="35"/>
      <c r="C127" s="35"/>
      <c r="D127" s="35">
        <v>85</v>
      </c>
      <c r="E127" s="35"/>
      <c r="F127" s="69"/>
      <c r="G127" s="149" t="s">
        <v>170</v>
      </c>
      <c r="H127" s="71"/>
      <c r="I127" s="71">
        <f>I128</f>
        <v>0</v>
      </c>
      <c r="J127" s="130">
        <f>J128</f>
        <v>0</v>
      </c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</row>
    <row r="128" spans="1:162" ht="19.5" customHeight="1">
      <c r="A128" s="34"/>
      <c r="B128" s="35"/>
      <c r="C128" s="35"/>
      <c r="D128" s="35"/>
      <c r="E128" s="35" t="s">
        <v>24</v>
      </c>
      <c r="F128" s="69"/>
      <c r="G128" s="150" t="s">
        <v>319</v>
      </c>
      <c r="H128" s="71"/>
      <c r="I128" s="71">
        <v>0</v>
      </c>
      <c r="J128" s="130">
        <f>H128+I128</f>
        <v>0</v>
      </c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</row>
    <row r="129" spans="1:162" ht="15.75">
      <c r="A129" s="25" t="s">
        <v>102</v>
      </c>
      <c r="B129" s="26" t="s">
        <v>24</v>
      </c>
      <c r="C129" s="26"/>
      <c r="D129" s="26"/>
      <c r="E129" s="26"/>
      <c r="F129" s="66"/>
      <c r="G129" s="41" t="s">
        <v>153</v>
      </c>
      <c r="H129" s="59"/>
      <c r="I129" s="59">
        <f>I124</f>
        <v>0</v>
      </c>
      <c r="J129" s="128">
        <f>J124</f>
        <v>0</v>
      </c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</row>
    <row r="130" spans="1:162" ht="31.5">
      <c r="A130" s="25"/>
      <c r="B130" s="26" t="s">
        <v>22</v>
      </c>
      <c r="C130" s="26"/>
      <c r="D130" s="26"/>
      <c r="E130" s="26"/>
      <c r="F130" s="66"/>
      <c r="G130" s="41" t="s">
        <v>154</v>
      </c>
      <c r="H130" s="59"/>
      <c r="I130" s="59">
        <f>I80+I106</f>
        <v>0</v>
      </c>
      <c r="J130" s="128">
        <f>J80+J106</f>
        <v>0</v>
      </c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</row>
    <row r="131" spans="1:162" ht="18" customHeight="1">
      <c r="A131" s="25"/>
      <c r="B131" s="26"/>
      <c r="C131" s="26" t="s">
        <v>24</v>
      </c>
      <c r="D131" s="26"/>
      <c r="E131" s="26"/>
      <c r="F131" s="66"/>
      <c r="G131" s="41" t="s">
        <v>155</v>
      </c>
      <c r="H131" s="59"/>
      <c r="I131" s="59">
        <f>I122</f>
        <v>0</v>
      </c>
      <c r="J131" s="128">
        <f>J122</f>
        <v>0</v>
      </c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</row>
    <row r="132" spans="1:162" ht="15.75">
      <c r="A132" s="25"/>
      <c r="B132" s="26"/>
      <c r="C132" s="26" t="s">
        <v>22</v>
      </c>
      <c r="D132" s="26"/>
      <c r="E132" s="26"/>
      <c r="F132" s="66"/>
      <c r="G132" s="41" t="s">
        <v>156</v>
      </c>
      <c r="H132" s="59"/>
      <c r="I132" s="59">
        <f>I130-I131</f>
        <v>0</v>
      </c>
      <c r="J132" s="128">
        <f>J130-J131</f>
        <v>0</v>
      </c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</row>
    <row r="133" spans="1:162" ht="15.75">
      <c r="A133" s="25" t="s">
        <v>157</v>
      </c>
      <c r="B133" s="26" t="s">
        <v>14</v>
      </c>
      <c r="C133" s="26"/>
      <c r="D133" s="26"/>
      <c r="E133" s="26"/>
      <c r="F133" s="66"/>
      <c r="G133" s="41" t="s">
        <v>158</v>
      </c>
      <c r="H133" s="68"/>
      <c r="I133" s="68">
        <f>+I134+I141+I143+I145</f>
        <v>1881566</v>
      </c>
      <c r="J133" s="131">
        <f>+J134+J141+J143+J145</f>
        <v>1881566</v>
      </c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</row>
    <row r="134" spans="1:162" ht="15.75">
      <c r="A134" s="25"/>
      <c r="B134" s="26"/>
      <c r="C134" s="26"/>
      <c r="D134" s="26" t="s">
        <v>24</v>
      </c>
      <c r="E134" s="26"/>
      <c r="F134" s="66"/>
      <c r="G134" s="41" t="s">
        <v>159</v>
      </c>
      <c r="H134" s="59"/>
      <c r="I134" s="59">
        <f>+I135+I136+I137+I138+I139+I140</f>
        <v>1881566</v>
      </c>
      <c r="J134" s="128">
        <f>+J135+J136+J137+J138+J139+J140</f>
        <v>1881566</v>
      </c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</row>
    <row r="135" spans="1:162" ht="15.75">
      <c r="A135" s="25"/>
      <c r="B135" s="26"/>
      <c r="C135" s="26"/>
      <c r="D135" s="26" t="s">
        <v>71</v>
      </c>
      <c r="E135" s="26"/>
      <c r="F135" s="66"/>
      <c r="G135" s="41" t="s">
        <v>160</v>
      </c>
      <c r="H135" s="59"/>
      <c r="I135" s="59">
        <f>+I148+I229</f>
        <v>190645</v>
      </c>
      <c r="J135" s="128">
        <f>+J148+J229</f>
        <v>190645</v>
      </c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</row>
    <row r="136" spans="1:162" ht="15.75">
      <c r="A136" s="25"/>
      <c r="B136" s="26"/>
      <c r="C136" s="26"/>
      <c r="D136" s="26" t="s">
        <v>73</v>
      </c>
      <c r="E136" s="26"/>
      <c r="F136" s="66"/>
      <c r="G136" s="41" t="s">
        <v>161</v>
      </c>
      <c r="H136" s="59"/>
      <c r="I136" s="59">
        <f>+I174+I262</f>
        <v>33398</v>
      </c>
      <c r="J136" s="128">
        <f>+J174+J262</f>
        <v>33398</v>
      </c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</row>
    <row r="137" spans="1:162" ht="15.75">
      <c r="A137" s="25"/>
      <c r="B137" s="26"/>
      <c r="C137" s="26"/>
      <c r="D137" s="26" t="s">
        <v>75</v>
      </c>
      <c r="E137" s="26"/>
      <c r="F137" s="66"/>
      <c r="G137" s="41" t="s">
        <v>162</v>
      </c>
      <c r="H137" s="59"/>
      <c r="I137" s="59">
        <f>+I297</f>
        <v>0</v>
      </c>
      <c r="J137" s="128">
        <f>+J297</f>
        <v>0</v>
      </c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</row>
    <row r="138" spans="1:162" ht="15.75">
      <c r="A138" s="25"/>
      <c r="B138" s="26"/>
      <c r="C138" s="26"/>
      <c r="D138" s="26" t="s">
        <v>77</v>
      </c>
      <c r="E138" s="26"/>
      <c r="F138" s="66"/>
      <c r="G138" s="41" t="s">
        <v>163</v>
      </c>
      <c r="H138" s="59"/>
      <c r="I138" s="59">
        <f>+I204</f>
        <v>0</v>
      </c>
      <c r="J138" s="128">
        <f>+J204</f>
        <v>0</v>
      </c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</row>
    <row r="139" spans="1:162" ht="31.5">
      <c r="A139" s="25"/>
      <c r="B139" s="26"/>
      <c r="C139" s="26"/>
      <c r="D139" s="26">
        <v>51</v>
      </c>
      <c r="E139" s="26"/>
      <c r="F139" s="66"/>
      <c r="G139" s="41" t="s">
        <v>164</v>
      </c>
      <c r="H139" s="59"/>
      <c r="I139" s="59">
        <f>+I206+I300</f>
        <v>415823</v>
      </c>
      <c r="J139" s="128">
        <f>+J206+J300</f>
        <v>415823</v>
      </c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</row>
    <row r="140" spans="1:162" ht="15.75">
      <c r="A140" s="25"/>
      <c r="B140" s="26"/>
      <c r="C140" s="26"/>
      <c r="D140" s="26">
        <v>57</v>
      </c>
      <c r="E140" s="26"/>
      <c r="F140" s="66"/>
      <c r="G140" s="41" t="s">
        <v>165</v>
      </c>
      <c r="H140" s="59"/>
      <c r="I140" s="59">
        <f>+I209+I305</f>
        <v>1241700</v>
      </c>
      <c r="J140" s="128">
        <f>+J209+J305</f>
        <v>1241700</v>
      </c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</row>
    <row r="141" spans="1:162" ht="15.75">
      <c r="A141" s="25"/>
      <c r="B141" s="26"/>
      <c r="C141" s="26"/>
      <c r="D141" s="26" t="s">
        <v>94</v>
      </c>
      <c r="E141" s="26"/>
      <c r="F141" s="66"/>
      <c r="G141" s="41" t="s">
        <v>166</v>
      </c>
      <c r="H141" s="59"/>
      <c r="I141" s="59">
        <f>+I142</f>
        <v>0</v>
      </c>
      <c r="J141" s="128">
        <f>+J142</f>
        <v>0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</row>
    <row r="142" spans="1:162" ht="15.75">
      <c r="A142" s="25"/>
      <c r="B142" s="26"/>
      <c r="C142" s="26"/>
      <c r="D142" s="26">
        <v>71</v>
      </c>
      <c r="E142" s="26"/>
      <c r="F142" s="66"/>
      <c r="G142" s="41" t="s">
        <v>167</v>
      </c>
      <c r="H142" s="59"/>
      <c r="I142" s="59">
        <f>+I214+I340</f>
        <v>0</v>
      </c>
      <c r="J142" s="128">
        <f>+J214+J340</f>
        <v>0</v>
      </c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</row>
    <row r="143" spans="1:162" ht="15.75">
      <c r="A143" s="61"/>
      <c r="B143" s="62"/>
      <c r="C143" s="62"/>
      <c r="D143" s="62">
        <v>79</v>
      </c>
      <c r="E143" s="62"/>
      <c r="F143" s="72"/>
      <c r="G143" s="64" t="s">
        <v>168</v>
      </c>
      <c r="H143" s="65"/>
      <c r="I143" s="65">
        <f>+I144</f>
        <v>0</v>
      </c>
      <c r="J143" s="129">
        <f>+J144</f>
        <v>0</v>
      </c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</row>
    <row r="144" spans="1:162" ht="15.75">
      <c r="A144" s="25"/>
      <c r="B144" s="26"/>
      <c r="C144" s="26"/>
      <c r="D144" s="26">
        <v>81</v>
      </c>
      <c r="E144" s="26"/>
      <c r="F144" s="66"/>
      <c r="G144" s="41" t="s">
        <v>169</v>
      </c>
      <c r="H144" s="59"/>
      <c r="I144" s="59">
        <f>+I348</f>
        <v>0</v>
      </c>
      <c r="J144" s="128">
        <f>+J348</f>
        <v>0</v>
      </c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</row>
    <row r="145" spans="1:162" ht="32.25" thickBot="1">
      <c r="A145" s="45"/>
      <c r="B145" s="46"/>
      <c r="C145" s="46"/>
      <c r="D145" s="46">
        <v>85</v>
      </c>
      <c r="E145" s="46"/>
      <c r="F145" s="73"/>
      <c r="G145" s="74" t="s">
        <v>170</v>
      </c>
      <c r="H145" s="75"/>
      <c r="I145" s="75">
        <f>I222+I352</f>
        <v>0</v>
      </c>
      <c r="J145" s="132">
        <f>J222+J352</f>
        <v>0</v>
      </c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</row>
    <row r="146" spans="1:162" s="1" customFormat="1" ht="18">
      <c r="A146" s="275" t="s">
        <v>171</v>
      </c>
      <c r="B146" s="276"/>
      <c r="C146" s="276"/>
      <c r="D146" s="276"/>
      <c r="E146" s="276"/>
      <c r="F146" s="277"/>
      <c r="G146" s="125" t="s">
        <v>172</v>
      </c>
      <c r="H146" s="76"/>
      <c r="I146" s="76">
        <f>I147+I214+I222</f>
        <v>0</v>
      </c>
      <c r="J146" s="133">
        <f>J147+J214+J222</f>
        <v>0</v>
      </c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</row>
    <row r="147" spans="1:162" ht="15.75">
      <c r="A147" s="25"/>
      <c r="B147" s="26"/>
      <c r="C147" s="26"/>
      <c r="D147" s="26" t="s">
        <v>24</v>
      </c>
      <c r="E147" s="26"/>
      <c r="F147" s="27"/>
      <c r="G147" s="67" t="s">
        <v>70</v>
      </c>
      <c r="H147" s="59"/>
      <c r="I147" s="59">
        <f>I148+I174+I204+I206+I209</f>
        <v>0</v>
      </c>
      <c r="J147" s="128">
        <f>J148+J174+J204+J206+J209</f>
        <v>0</v>
      </c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</row>
    <row r="148" spans="1:162" ht="15.75">
      <c r="A148" s="25"/>
      <c r="B148" s="26"/>
      <c r="C148" s="26"/>
      <c r="D148" s="26" t="s">
        <v>71</v>
      </c>
      <c r="E148" s="26"/>
      <c r="F148" s="27"/>
      <c r="G148" s="67" t="s">
        <v>72</v>
      </c>
      <c r="H148" s="59"/>
      <c r="I148" s="59">
        <f>I149+I167</f>
        <v>0</v>
      </c>
      <c r="J148" s="128">
        <f>J149+J167</f>
        <v>0</v>
      </c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</row>
    <row r="149" spans="1:162" ht="15.75">
      <c r="A149" s="25"/>
      <c r="B149" s="26"/>
      <c r="C149" s="26"/>
      <c r="D149" s="26"/>
      <c r="E149" s="26" t="s">
        <v>24</v>
      </c>
      <c r="F149" s="27"/>
      <c r="G149" s="41" t="s">
        <v>104</v>
      </c>
      <c r="H149" s="59"/>
      <c r="I149" s="59">
        <f>SUM(I150:I166)</f>
        <v>0</v>
      </c>
      <c r="J149" s="128">
        <f>SUM(J150:J166)</f>
        <v>0</v>
      </c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</row>
    <row r="150" spans="1:162" ht="15">
      <c r="A150" s="34"/>
      <c r="B150" s="35"/>
      <c r="C150" s="35"/>
      <c r="D150" s="35"/>
      <c r="E150" s="35"/>
      <c r="F150" s="36" t="s">
        <v>24</v>
      </c>
      <c r="G150" s="70" t="s">
        <v>105</v>
      </c>
      <c r="H150" s="71"/>
      <c r="I150" s="71">
        <v>0</v>
      </c>
      <c r="J150" s="122">
        <f>H150+I150</f>
        <v>0</v>
      </c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</row>
    <row r="151" spans="1:162" ht="15">
      <c r="A151" s="34"/>
      <c r="B151" s="35"/>
      <c r="C151" s="35"/>
      <c r="D151" s="35"/>
      <c r="E151" s="35"/>
      <c r="F151" s="36" t="s">
        <v>22</v>
      </c>
      <c r="G151" s="70" t="s">
        <v>106</v>
      </c>
      <c r="H151" s="71"/>
      <c r="I151" s="71">
        <v>0</v>
      </c>
      <c r="J151" s="122">
        <f>H151+I151</f>
        <v>0</v>
      </c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</row>
    <row r="152" spans="1:162" ht="15">
      <c r="A152" s="34"/>
      <c r="B152" s="35"/>
      <c r="C152" s="35"/>
      <c r="D152" s="35"/>
      <c r="E152" s="35"/>
      <c r="F152" s="36" t="s">
        <v>39</v>
      </c>
      <c r="G152" s="70" t="s">
        <v>107</v>
      </c>
      <c r="H152" s="71"/>
      <c r="I152" s="71">
        <v>0</v>
      </c>
      <c r="J152" s="122">
        <f>H152+I152</f>
        <v>0</v>
      </c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</row>
    <row r="153" spans="1:162" ht="15">
      <c r="A153" s="34"/>
      <c r="B153" s="35"/>
      <c r="C153" s="35"/>
      <c r="D153" s="35"/>
      <c r="E153" s="35"/>
      <c r="F153" s="36" t="s">
        <v>14</v>
      </c>
      <c r="G153" s="70" t="s">
        <v>108</v>
      </c>
      <c r="H153" s="71"/>
      <c r="I153" s="71">
        <v>0</v>
      </c>
      <c r="J153" s="122">
        <f>H153+I153</f>
        <v>0</v>
      </c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</row>
    <row r="154" spans="1:162" ht="19.5" customHeight="1" hidden="1">
      <c r="A154" s="34"/>
      <c r="B154" s="35"/>
      <c r="C154" s="35"/>
      <c r="D154" s="35"/>
      <c r="E154" s="35"/>
      <c r="F154" s="36"/>
      <c r="G154" s="70" t="s">
        <v>109</v>
      </c>
      <c r="H154" s="71"/>
      <c r="I154" s="71"/>
      <c r="J154" s="130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</row>
    <row r="155" spans="1:162" ht="15">
      <c r="A155" s="34"/>
      <c r="B155" s="35"/>
      <c r="C155" s="35"/>
      <c r="D155" s="35"/>
      <c r="E155" s="35"/>
      <c r="F155" s="36" t="s">
        <v>26</v>
      </c>
      <c r="G155" s="70" t="s">
        <v>110</v>
      </c>
      <c r="H155" s="71"/>
      <c r="I155" s="71">
        <v>0</v>
      </c>
      <c r="J155" s="122">
        <f>H155+I155</f>
        <v>0</v>
      </c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</row>
    <row r="156" spans="1:162" ht="15">
      <c r="A156" s="34"/>
      <c r="B156" s="35"/>
      <c r="C156" s="35"/>
      <c r="D156" s="35"/>
      <c r="E156" s="35"/>
      <c r="F156" s="36" t="s">
        <v>130</v>
      </c>
      <c r="G156" s="70" t="s">
        <v>111</v>
      </c>
      <c r="H156" s="71"/>
      <c r="I156" s="71">
        <v>0</v>
      </c>
      <c r="J156" s="122">
        <f>H156+I156</f>
        <v>0</v>
      </c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</row>
    <row r="157" spans="1:162" ht="15">
      <c r="A157" s="34"/>
      <c r="B157" s="35"/>
      <c r="C157" s="35"/>
      <c r="D157" s="35"/>
      <c r="E157" s="35"/>
      <c r="F157" s="36" t="s">
        <v>112</v>
      </c>
      <c r="G157" s="70" t="s">
        <v>113</v>
      </c>
      <c r="H157" s="71"/>
      <c r="I157" s="71">
        <v>0</v>
      </c>
      <c r="J157" s="122">
        <f>H157+I157</f>
        <v>0</v>
      </c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</row>
    <row r="158" spans="1:162" ht="15">
      <c r="A158" s="34"/>
      <c r="B158" s="35"/>
      <c r="C158" s="35"/>
      <c r="D158" s="35"/>
      <c r="E158" s="35"/>
      <c r="F158" s="36" t="s">
        <v>114</v>
      </c>
      <c r="G158" s="70" t="s">
        <v>115</v>
      </c>
      <c r="H158" s="71"/>
      <c r="I158" s="71">
        <v>0</v>
      </c>
      <c r="J158" s="122">
        <f>H158+I158</f>
        <v>0</v>
      </c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</row>
    <row r="159" spans="1:162" ht="25.5" customHeight="1" hidden="1">
      <c r="A159" s="34"/>
      <c r="B159" s="35"/>
      <c r="C159" s="35"/>
      <c r="D159" s="35"/>
      <c r="E159" s="35"/>
      <c r="F159" s="36"/>
      <c r="G159" s="70" t="s">
        <v>116</v>
      </c>
      <c r="H159" s="71"/>
      <c r="I159" s="71"/>
      <c r="J159" s="130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</row>
    <row r="160" spans="1:162" ht="15" hidden="1">
      <c r="A160" s="34"/>
      <c r="B160" s="35"/>
      <c r="C160" s="35"/>
      <c r="D160" s="35"/>
      <c r="E160" s="35"/>
      <c r="F160" s="36"/>
      <c r="G160" s="70" t="s">
        <v>117</v>
      </c>
      <c r="H160" s="71"/>
      <c r="I160" s="71"/>
      <c r="J160" s="130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</row>
    <row r="161" spans="1:162" ht="30">
      <c r="A161" s="34"/>
      <c r="B161" s="35"/>
      <c r="C161" s="35"/>
      <c r="D161" s="35"/>
      <c r="E161" s="35"/>
      <c r="F161" s="36">
        <v>12</v>
      </c>
      <c r="G161" s="70" t="s">
        <v>118</v>
      </c>
      <c r="H161" s="71"/>
      <c r="I161" s="71">
        <v>0</v>
      </c>
      <c r="J161" s="122">
        <f>H161+I161</f>
        <v>0</v>
      </c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</row>
    <row r="162" spans="1:162" ht="15">
      <c r="A162" s="34"/>
      <c r="B162" s="35"/>
      <c r="C162" s="35"/>
      <c r="D162" s="35"/>
      <c r="E162" s="35"/>
      <c r="F162" s="36">
        <v>13</v>
      </c>
      <c r="G162" s="70" t="s">
        <v>119</v>
      </c>
      <c r="H162" s="71"/>
      <c r="I162" s="71">
        <v>0</v>
      </c>
      <c r="J162" s="122">
        <f>H162+I162</f>
        <v>0</v>
      </c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</row>
    <row r="163" spans="1:162" ht="15" hidden="1">
      <c r="A163" s="34"/>
      <c r="B163" s="35"/>
      <c r="C163" s="35"/>
      <c r="D163" s="35"/>
      <c r="E163" s="35"/>
      <c r="F163" s="36"/>
      <c r="G163" s="70" t="s">
        <v>120</v>
      </c>
      <c r="H163" s="71"/>
      <c r="I163" s="71"/>
      <c r="J163" s="130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</row>
    <row r="164" spans="1:162" ht="30" hidden="1">
      <c r="A164" s="34"/>
      <c r="B164" s="35"/>
      <c r="C164" s="35"/>
      <c r="D164" s="35"/>
      <c r="E164" s="35"/>
      <c r="F164" s="36"/>
      <c r="G164" s="70" t="s">
        <v>121</v>
      </c>
      <c r="H164" s="71"/>
      <c r="I164" s="71"/>
      <c r="J164" s="130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</row>
    <row r="165" spans="1:162" ht="15" hidden="1">
      <c r="A165" s="34"/>
      <c r="B165" s="35"/>
      <c r="C165" s="35"/>
      <c r="D165" s="35"/>
      <c r="E165" s="35"/>
      <c r="F165" s="36"/>
      <c r="G165" s="70" t="s">
        <v>122</v>
      </c>
      <c r="H165" s="71"/>
      <c r="I165" s="71"/>
      <c r="J165" s="130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</row>
    <row r="166" spans="1:162" ht="15">
      <c r="A166" s="34"/>
      <c r="B166" s="35"/>
      <c r="C166" s="35"/>
      <c r="D166" s="35"/>
      <c r="E166" s="35"/>
      <c r="F166" s="36" t="s">
        <v>75</v>
      </c>
      <c r="G166" s="70" t="s">
        <v>123</v>
      </c>
      <c r="H166" s="71"/>
      <c r="I166" s="71">
        <v>0</v>
      </c>
      <c r="J166" s="122">
        <f>H166+I166</f>
        <v>0</v>
      </c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</row>
    <row r="167" spans="1:162" ht="15.75">
      <c r="A167" s="25"/>
      <c r="B167" s="26"/>
      <c r="C167" s="26"/>
      <c r="D167" s="26"/>
      <c r="E167" s="26" t="s">
        <v>39</v>
      </c>
      <c r="F167" s="27"/>
      <c r="G167" s="41" t="s">
        <v>124</v>
      </c>
      <c r="H167" s="59"/>
      <c r="I167" s="59">
        <f>I168+I169+I170+I171+I172+I173</f>
        <v>0</v>
      </c>
      <c r="J167" s="128">
        <f>J168+J169+J170+J171+J172+J173</f>
        <v>0</v>
      </c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</row>
    <row r="168" spans="1:162" ht="30">
      <c r="A168" s="34"/>
      <c r="B168" s="35"/>
      <c r="C168" s="35"/>
      <c r="D168" s="35"/>
      <c r="E168" s="35"/>
      <c r="F168" s="36" t="s">
        <v>24</v>
      </c>
      <c r="G168" s="70" t="s">
        <v>125</v>
      </c>
      <c r="H168" s="71"/>
      <c r="I168" s="71">
        <v>0</v>
      </c>
      <c r="J168" s="122">
        <f aca="true" t="shared" si="3" ref="J168:J173">H168+I168</f>
        <v>0</v>
      </c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</row>
    <row r="169" spans="1:162" ht="15">
      <c r="A169" s="34"/>
      <c r="B169" s="35"/>
      <c r="C169" s="35"/>
      <c r="D169" s="35"/>
      <c r="E169" s="35"/>
      <c r="F169" s="36" t="s">
        <v>22</v>
      </c>
      <c r="G169" s="70" t="s">
        <v>126</v>
      </c>
      <c r="H169" s="71"/>
      <c r="I169" s="71">
        <v>0</v>
      </c>
      <c r="J169" s="122">
        <f t="shared" si="3"/>
        <v>0</v>
      </c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</row>
    <row r="170" spans="1:162" ht="15">
      <c r="A170" s="34"/>
      <c r="B170" s="35"/>
      <c r="C170" s="35"/>
      <c r="D170" s="35"/>
      <c r="E170" s="35"/>
      <c r="F170" s="36" t="s">
        <v>39</v>
      </c>
      <c r="G170" s="70" t="s">
        <v>127</v>
      </c>
      <c r="H170" s="71"/>
      <c r="I170" s="71">
        <v>0</v>
      </c>
      <c r="J170" s="122">
        <f t="shared" si="3"/>
        <v>0</v>
      </c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</row>
    <row r="171" spans="1:162" ht="30" customHeight="1">
      <c r="A171" s="34"/>
      <c r="B171" s="35"/>
      <c r="C171" s="35"/>
      <c r="D171" s="35"/>
      <c r="E171" s="35"/>
      <c r="F171" s="36" t="s">
        <v>14</v>
      </c>
      <c r="G171" s="70" t="s">
        <v>128</v>
      </c>
      <c r="H171" s="71"/>
      <c r="I171" s="71">
        <v>0</v>
      </c>
      <c r="J171" s="122">
        <f t="shared" si="3"/>
        <v>0</v>
      </c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</row>
    <row r="172" spans="1:162" ht="30" customHeight="1">
      <c r="A172" s="34"/>
      <c r="B172" s="35"/>
      <c r="C172" s="35"/>
      <c r="D172" s="35"/>
      <c r="E172" s="35"/>
      <c r="F172" s="36" t="s">
        <v>26</v>
      </c>
      <c r="G172" s="70" t="s">
        <v>129</v>
      </c>
      <c r="H172" s="71"/>
      <c r="I172" s="71">
        <v>0</v>
      </c>
      <c r="J172" s="122">
        <f t="shared" si="3"/>
        <v>0</v>
      </c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</row>
    <row r="173" spans="1:162" ht="30" customHeight="1">
      <c r="A173" s="34"/>
      <c r="B173" s="35"/>
      <c r="C173" s="35"/>
      <c r="D173" s="35"/>
      <c r="E173" s="35"/>
      <c r="F173" s="36" t="s">
        <v>130</v>
      </c>
      <c r="G173" s="70" t="s">
        <v>131</v>
      </c>
      <c r="H173" s="71"/>
      <c r="I173" s="71">
        <v>0</v>
      </c>
      <c r="J173" s="122">
        <f t="shared" si="3"/>
        <v>0</v>
      </c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</row>
    <row r="174" spans="1:162" ht="15.75">
      <c r="A174" s="25"/>
      <c r="B174" s="26"/>
      <c r="C174" s="26"/>
      <c r="D174" s="26" t="s">
        <v>73</v>
      </c>
      <c r="E174" s="26"/>
      <c r="F174" s="27"/>
      <c r="G174" s="67" t="s">
        <v>74</v>
      </c>
      <c r="H174" s="59"/>
      <c r="I174" s="59">
        <f>I175+I186+I187+I191+I194+I195+I196+I197+I199</f>
        <v>0</v>
      </c>
      <c r="J174" s="128">
        <f>J175+J186+J187+J191+J194+J195+J196+J197+J199</f>
        <v>0</v>
      </c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</row>
    <row r="175" spans="1:162" ht="15.75">
      <c r="A175" s="25"/>
      <c r="B175" s="26"/>
      <c r="C175" s="26"/>
      <c r="D175" s="26"/>
      <c r="E175" s="26" t="s">
        <v>24</v>
      </c>
      <c r="F175" s="27"/>
      <c r="G175" s="41" t="s">
        <v>132</v>
      </c>
      <c r="H175" s="59"/>
      <c r="I175" s="59">
        <f>SUM(I176:I185)</f>
        <v>0</v>
      </c>
      <c r="J175" s="128">
        <f>SUM(J176:J185)</f>
        <v>0</v>
      </c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</row>
    <row r="176" spans="1:162" ht="15">
      <c r="A176" s="34"/>
      <c r="B176" s="35"/>
      <c r="C176" s="35"/>
      <c r="D176" s="35"/>
      <c r="E176" s="35"/>
      <c r="F176" s="36" t="s">
        <v>24</v>
      </c>
      <c r="G176" s="70" t="s">
        <v>133</v>
      </c>
      <c r="H176" s="71"/>
      <c r="I176" s="71">
        <v>0</v>
      </c>
      <c r="J176" s="122">
        <f aca="true" t="shared" si="4" ref="J176:J181">H176+I176</f>
        <v>0</v>
      </c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</row>
    <row r="177" spans="1:162" ht="15">
      <c r="A177" s="34"/>
      <c r="B177" s="35"/>
      <c r="C177" s="35"/>
      <c r="D177" s="35"/>
      <c r="E177" s="35"/>
      <c r="F177" s="36" t="s">
        <v>22</v>
      </c>
      <c r="G177" s="70" t="s">
        <v>134</v>
      </c>
      <c r="H177" s="71"/>
      <c r="I177" s="71">
        <v>0</v>
      </c>
      <c r="J177" s="122">
        <f t="shared" si="4"/>
        <v>0</v>
      </c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</row>
    <row r="178" spans="1:162" ht="15">
      <c r="A178" s="34"/>
      <c r="B178" s="35"/>
      <c r="C178" s="35"/>
      <c r="D178" s="35"/>
      <c r="E178" s="35"/>
      <c r="F178" s="36" t="s">
        <v>39</v>
      </c>
      <c r="G178" s="70" t="s">
        <v>135</v>
      </c>
      <c r="H178" s="71"/>
      <c r="I178" s="71">
        <v>0</v>
      </c>
      <c r="J178" s="122">
        <f t="shared" si="4"/>
        <v>0</v>
      </c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</row>
    <row r="179" spans="1:162" ht="15">
      <c r="A179" s="34"/>
      <c r="B179" s="35"/>
      <c r="C179" s="35"/>
      <c r="D179" s="35"/>
      <c r="E179" s="35"/>
      <c r="F179" s="36" t="s">
        <v>14</v>
      </c>
      <c r="G179" s="70" t="s">
        <v>136</v>
      </c>
      <c r="H179" s="71"/>
      <c r="I179" s="71">
        <v>0</v>
      </c>
      <c r="J179" s="122">
        <f t="shared" si="4"/>
        <v>0</v>
      </c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</row>
    <row r="180" spans="1:162" ht="15">
      <c r="A180" s="34"/>
      <c r="B180" s="35"/>
      <c r="C180" s="35"/>
      <c r="D180" s="35"/>
      <c r="E180" s="35"/>
      <c r="F180" s="36" t="s">
        <v>139</v>
      </c>
      <c r="G180" s="70" t="s">
        <v>173</v>
      </c>
      <c r="H180" s="71"/>
      <c r="I180" s="71">
        <v>0</v>
      </c>
      <c r="J180" s="122">
        <f t="shared" si="4"/>
        <v>0</v>
      </c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</row>
    <row r="181" spans="1:162" ht="15">
      <c r="A181" s="34"/>
      <c r="B181" s="35"/>
      <c r="C181" s="35"/>
      <c r="D181" s="35"/>
      <c r="E181" s="35"/>
      <c r="F181" s="36" t="s">
        <v>26</v>
      </c>
      <c r="G181" s="70" t="s">
        <v>174</v>
      </c>
      <c r="H181" s="71"/>
      <c r="I181" s="71">
        <v>0</v>
      </c>
      <c r="J181" s="122">
        <f t="shared" si="4"/>
        <v>0</v>
      </c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</row>
    <row r="182" spans="1:162" ht="15" hidden="1">
      <c r="A182" s="34"/>
      <c r="B182" s="35"/>
      <c r="C182" s="35"/>
      <c r="D182" s="35"/>
      <c r="E182" s="35"/>
      <c r="F182" s="36"/>
      <c r="G182" s="70" t="s">
        <v>175</v>
      </c>
      <c r="H182" s="71"/>
      <c r="I182" s="71"/>
      <c r="J182" s="130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</row>
    <row r="183" spans="1:162" ht="17.25" customHeight="1">
      <c r="A183" s="34"/>
      <c r="B183" s="35"/>
      <c r="C183" s="35"/>
      <c r="D183" s="35"/>
      <c r="E183" s="35"/>
      <c r="F183" s="36" t="s">
        <v>112</v>
      </c>
      <c r="G183" s="70" t="s">
        <v>176</v>
      </c>
      <c r="H183" s="71"/>
      <c r="I183" s="71">
        <v>0</v>
      </c>
      <c r="J183" s="122">
        <f>H183+I183</f>
        <v>0</v>
      </c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</row>
    <row r="184" spans="1:162" ht="30">
      <c r="A184" s="34"/>
      <c r="B184" s="35"/>
      <c r="C184" s="35"/>
      <c r="D184" s="35"/>
      <c r="E184" s="35"/>
      <c r="F184" s="36" t="s">
        <v>114</v>
      </c>
      <c r="G184" s="70" t="s">
        <v>137</v>
      </c>
      <c r="H184" s="71"/>
      <c r="I184" s="71">
        <v>0</v>
      </c>
      <c r="J184" s="122">
        <f>H184+I184</f>
        <v>0</v>
      </c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</row>
    <row r="185" spans="1:162" ht="30">
      <c r="A185" s="34"/>
      <c r="B185" s="35"/>
      <c r="C185" s="35"/>
      <c r="D185" s="35"/>
      <c r="E185" s="35"/>
      <c r="F185" s="36" t="s">
        <v>75</v>
      </c>
      <c r="G185" s="70" t="s">
        <v>138</v>
      </c>
      <c r="H185" s="71"/>
      <c r="I185" s="71">
        <v>0</v>
      </c>
      <c r="J185" s="122">
        <f>H185+I185</f>
        <v>0</v>
      </c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</row>
    <row r="186" spans="1:162" ht="15">
      <c r="A186" s="34"/>
      <c r="B186" s="35"/>
      <c r="C186" s="35"/>
      <c r="D186" s="35"/>
      <c r="E186" s="35" t="s">
        <v>22</v>
      </c>
      <c r="F186" s="36"/>
      <c r="G186" s="70" t="s">
        <v>177</v>
      </c>
      <c r="H186" s="71"/>
      <c r="I186" s="71">
        <v>0</v>
      </c>
      <c r="J186" s="122">
        <f>H186+I186</f>
        <v>0</v>
      </c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</row>
    <row r="187" spans="1:162" ht="30">
      <c r="A187" s="25"/>
      <c r="B187" s="26"/>
      <c r="C187" s="26"/>
      <c r="D187" s="26"/>
      <c r="E187" s="26" t="s">
        <v>139</v>
      </c>
      <c r="F187" s="27"/>
      <c r="G187" s="67" t="s">
        <v>140</v>
      </c>
      <c r="H187" s="59"/>
      <c r="I187" s="59">
        <f>SUM(I188:I190)</f>
        <v>0</v>
      </c>
      <c r="J187" s="128">
        <f>SUM(J188:J190)</f>
        <v>0</v>
      </c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</row>
    <row r="188" spans="1:162" ht="15" hidden="1">
      <c r="A188" s="34"/>
      <c r="B188" s="35"/>
      <c r="C188" s="35"/>
      <c r="D188" s="35"/>
      <c r="E188" s="35"/>
      <c r="F188" s="36"/>
      <c r="G188" s="70" t="s">
        <v>141</v>
      </c>
      <c r="H188" s="71"/>
      <c r="I188" s="71"/>
      <c r="J188" s="130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</row>
    <row r="189" spans="1:162" ht="15" hidden="1">
      <c r="A189" s="34"/>
      <c r="B189" s="35"/>
      <c r="C189" s="35"/>
      <c r="D189" s="35"/>
      <c r="E189" s="35"/>
      <c r="F189" s="36"/>
      <c r="G189" s="70" t="s">
        <v>142</v>
      </c>
      <c r="H189" s="71"/>
      <c r="I189" s="71"/>
      <c r="J189" s="130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</row>
    <row r="190" spans="1:162" ht="15">
      <c r="A190" s="34"/>
      <c r="B190" s="35"/>
      <c r="C190" s="35"/>
      <c r="D190" s="35"/>
      <c r="E190" s="35"/>
      <c r="F190" s="36" t="s">
        <v>75</v>
      </c>
      <c r="G190" s="70" t="s">
        <v>143</v>
      </c>
      <c r="H190" s="71"/>
      <c r="I190" s="71">
        <v>0</v>
      </c>
      <c r="J190" s="122">
        <f>H190+I190</f>
        <v>0</v>
      </c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</row>
    <row r="191" spans="1:162" ht="15.75">
      <c r="A191" s="25"/>
      <c r="B191" s="26"/>
      <c r="C191" s="26"/>
      <c r="D191" s="26"/>
      <c r="E191" s="26" t="s">
        <v>26</v>
      </c>
      <c r="F191" s="27"/>
      <c r="G191" s="67" t="s">
        <v>178</v>
      </c>
      <c r="H191" s="59"/>
      <c r="I191" s="59">
        <f>I192+I193</f>
        <v>0</v>
      </c>
      <c r="J191" s="128">
        <f>J192+J193</f>
        <v>0</v>
      </c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</row>
    <row r="192" spans="1:162" ht="30">
      <c r="A192" s="34"/>
      <c r="B192" s="35"/>
      <c r="C192" s="35"/>
      <c r="D192" s="35"/>
      <c r="E192" s="35"/>
      <c r="F192" s="36" t="s">
        <v>24</v>
      </c>
      <c r="G192" s="70" t="s">
        <v>179</v>
      </c>
      <c r="H192" s="71"/>
      <c r="I192" s="71">
        <v>0</v>
      </c>
      <c r="J192" s="122">
        <f>H192+I192</f>
        <v>0</v>
      </c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</row>
    <row r="193" spans="1:162" ht="15" hidden="1">
      <c r="A193" s="34"/>
      <c r="B193" s="35"/>
      <c r="C193" s="35"/>
      <c r="D193" s="35"/>
      <c r="E193" s="35"/>
      <c r="F193" s="36"/>
      <c r="G193" s="70" t="s">
        <v>180</v>
      </c>
      <c r="H193" s="71"/>
      <c r="I193" s="71"/>
      <c r="J193" s="130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</row>
    <row r="194" spans="1:162" ht="30">
      <c r="A194" s="34"/>
      <c r="B194" s="35"/>
      <c r="C194" s="35"/>
      <c r="D194" s="35"/>
      <c r="E194" s="35">
        <v>11</v>
      </c>
      <c r="F194" s="36"/>
      <c r="G194" s="70" t="s">
        <v>181</v>
      </c>
      <c r="H194" s="71"/>
      <c r="I194" s="71">
        <v>0</v>
      </c>
      <c r="J194" s="122">
        <f>H194+I194</f>
        <v>0</v>
      </c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</row>
    <row r="195" spans="1:162" ht="15">
      <c r="A195" s="34"/>
      <c r="B195" s="35"/>
      <c r="C195" s="35"/>
      <c r="D195" s="35"/>
      <c r="E195" s="35">
        <v>13</v>
      </c>
      <c r="F195" s="36"/>
      <c r="G195" s="70" t="s">
        <v>144</v>
      </c>
      <c r="H195" s="71"/>
      <c r="I195" s="71">
        <v>0</v>
      </c>
      <c r="J195" s="122">
        <f>H195+I195</f>
        <v>0</v>
      </c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</row>
    <row r="196" spans="1:162" ht="15">
      <c r="A196" s="34"/>
      <c r="B196" s="35"/>
      <c r="C196" s="35"/>
      <c r="D196" s="35"/>
      <c r="E196" s="35">
        <v>14</v>
      </c>
      <c r="F196" s="36"/>
      <c r="G196" s="70" t="s">
        <v>182</v>
      </c>
      <c r="H196" s="71"/>
      <c r="I196" s="71">
        <v>0</v>
      </c>
      <c r="J196" s="122">
        <f>H196+I196</f>
        <v>0</v>
      </c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</row>
    <row r="197" spans="1:162" ht="30" hidden="1">
      <c r="A197" s="34"/>
      <c r="B197" s="35"/>
      <c r="C197" s="35"/>
      <c r="D197" s="35"/>
      <c r="E197" s="35"/>
      <c r="F197" s="36"/>
      <c r="G197" s="70" t="s">
        <v>183</v>
      </c>
      <c r="H197" s="71"/>
      <c r="I197" s="71"/>
      <c r="J197" s="130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</row>
    <row r="198" spans="1:162" ht="30" hidden="1">
      <c r="A198" s="34"/>
      <c r="B198" s="35"/>
      <c r="C198" s="35"/>
      <c r="D198" s="35"/>
      <c r="E198" s="35"/>
      <c r="F198" s="36"/>
      <c r="G198" s="70" t="s">
        <v>184</v>
      </c>
      <c r="H198" s="71"/>
      <c r="I198" s="71"/>
      <c r="J198" s="130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</row>
    <row r="199" spans="1:162" ht="15.75">
      <c r="A199" s="25"/>
      <c r="B199" s="26"/>
      <c r="C199" s="26"/>
      <c r="D199" s="26"/>
      <c r="E199" s="26" t="s">
        <v>75</v>
      </c>
      <c r="F199" s="27"/>
      <c r="G199" s="67" t="s">
        <v>145</v>
      </c>
      <c r="H199" s="59"/>
      <c r="I199" s="59">
        <f>I200+I201+I202+I203</f>
        <v>0</v>
      </c>
      <c r="J199" s="128">
        <f>J200+J201+J202+J203</f>
        <v>0</v>
      </c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</row>
    <row r="200" spans="1:162" ht="15" hidden="1">
      <c r="A200" s="34"/>
      <c r="B200" s="35"/>
      <c r="C200" s="35"/>
      <c r="D200" s="35"/>
      <c r="E200" s="35"/>
      <c r="F200" s="36"/>
      <c r="G200" s="70" t="s">
        <v>146</v>
      </c>
      <c r="H200" s="71"/>
      <c r="I200" s="71"/>
      <c r="J200" s="130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</row>
    <row r="201" spans="1:162" ht="15">
      <c r="A201" s="34"/>
      <c r="B201" s="35"/>
      <c r="C201" s="35"/>
      <c r="D201" s="35"/>
      <c r="E201" s="35"/>
      <c r="F201" s="36" t="s">
        <v>14</v>
      </c>
      <c r="G201" s="70" t="s">
        <v>147</v>
      </c>
      <c r="H201" s="71"/>
      <c r="I201" s="71">
        <v>0</v>
      </c>
      <c r="J201" s="122">
        <f>H201+I201</f>
        <v>0</v>
      </c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</row>
    <row r="202" spans="1:162" ht="30" hidden="1">
      <c r="A202" s="34"/>
      <c r="B202" s="35"/>
      <c r="C202" s="35"/>
      <c r="D202" s="35"/>
      <c r="E202" s="35"/>
      <c r="F202" s="36"/>
      <c r="G202" s="70" t="s">
        <v>148</v>
      </c>
      <c r="H202" s="71"/>
      <c r="I202" s="71"/>
      <c r="J202" s="130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</row>
    <row r="203" spans="1:162" ht="15">
      <c r="A203" s="34"/>
      <c r="B203" s="35"/>
      <c r="C203" s="35"/>
      <c r="D203" s="35"/>
      <c r="E203" s="35"/>
      <c r="F203" s="36" t="s">
        <v>75</v>
      </c>
      <c r="G203" s="70" t="s">
        <v>149</v>
      </c>
      <c r="H203" s="71"/>
      <c r="I203" s="71">
        <v>0</v>
      </c>
      <c r="J203" s="122">
        <f>H203+I203</f>
        <v>0</v>
      </c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</row>
    <row r="204" spans="1:162" ht="15.75">
      <c r="A204" s="25"/>
      <c r="B204" s="26"/>
      <c r="C204" s="26"/>
      <c r="D204" s="26" t="s">
        <v>77</v>
      </c>
      <c r="E204" s="26"/>
      <c r="F204" s="27"/>
      <c r="G204" s="67" t="s">
        <v>185</v>
      </c>
      <c r="H204" s="59"/>
      <c r="I204" s="59">
        <f>I205</f>
        <v>0</v>
      </c>
      <c r="J204" s="128">
        <f>J205</f>
        <v>0</v>
      </c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</row>
    <row r="205" spans="1:162" ht="30">
      <c r="A205" s="34"/>
      <c r="B205" s="35"/>
      <c r="C205" s="35"/>
      <c r="D205" s="35"/>
      <c r="E205" s="35" t="s">
        <v>114</v>
      </c>
      <c r="F205" s="36"/>
      <c r="G205" s="70" t="s">
        <v>186</v>
      </c>
      <c r="H205" s="71"/>
      <c r="I205" s="71">
        <v>0</v>
      </c>
      <c r="J205" s="122">
        <f>H205+I205</f>
        <v>0</v>
      </c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</row>
    <row r="206" spans="1:162" ht="30">
      <c r="A206" s="25"/>
      <c r="B206" s="26"/>
      <c r="C206" s="26"/>
      <c r="D206" s="26">
        <v>51</v>
      </c>
      <c r="E206" s="26"/>
      <c r="F206" s="27"/>
      <c r="G206" s="67" t="s">
        <v>79</v>
      </c>
      <c r="H206" s="59"/>
      <c r="I206" s="59">
        <f>I207</f>
        <v>0</v>
      </c>
      <c r="J206" s="128">
        <f>J207</f>
        <v>0</v>
      </c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</row>
    <row r="207" spans="1:162" ht="15.75">
      <c r="A207" s="25"/>
      <c r="B207" s="26"/>
      <c r="C207" s="26"/>
      <c r="D207" s="26"/>
      <c r="E207" s="26" t="s">
        <v>24</v>
      </c>
      <c r="F207" s="27"/>
      <c r="G207" s="41" t="s">
        <v>80</v>
      </c>
      <c r="H207" s="59"/>
      <c r="I207" s="59">
        <f>I208</f>
        <v>0</v>
      </c>
      <c r="J207" s="128">
        <f>J208</f>
        <v>0</v>
      </c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</row>
    <row r="208" spans="1:162" ht="15">
      <c r="A208" s="34"/>
      <c r="B208" s="35"/>
      <c r="C208" s="35"/>
      <c r="D208" s="35"/>
      <c r="E208" s="35"/>
      <c r="F208" s="36" t="s">
        <v>24</v>
      </c>
      <c r="G208" s="70" t="s">
        <v>81</v>
      </c>
      <c r="H208" s="71"/>
      <c r="I208" s="71">
        <v>0</v>
      </c>
      <c r="J208" s="122">
        <f>H208+I208</f>
        <v>0</v>
      </c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</row>
    <row r="209" spans="1:162" ht="15.75">
      <c r="A209" s="25"/>
      <c r="B209" s="26"/>
      <c r="C209" s="26"/>
      <c r="D209" s="26">
        <v>57</v>
      </c>
      <c r="E209" s="26"/>
      <c r="F209" s="27"/>
      <c r="G209" s="67" t="s">
        <v>187</v>
      </c>
      <c r="H209" s="59"/>
      <c r="I209" s="59">
        <f>I211</f>
        <v>0</v>
      </c>
      <c r="J209" s="128">
        <f>J211</f>
        <v>0</v>
      </c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</row>
    <row r="210" spans="1:162" ht="15.75" hidden="1">
      <c r="A210" s="25"/>
      <c r="B210" s="26"/>
      <c r="C210" s="26"/>
      <c r="D210" s="26"/>
      <c r="E210" s="26"/>
      <c r="F210" s="27"/>
      <c r="G210" s="41" t="s">
        <v>89</v>
      </c>
      <c r="H210" s="78"/>
      <c r="I210" s="78"/>
      <c r="J210" s="13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</row>
    <row r="211" spans="1:162" ht="15.75">
      <c r="A211" s="25"/>
      <c r="B211" s="26"/>
      <c r="C211" s="26"/>
      <c r="D211" s="26"/>
      <c r="E211" s="26" t="s">
        <v>22</v>
      </c>
      <c r="F211" s="27"/>
      <c r="G211" s="41" t="s">
        <v>90</v>
      </c>
      <c r="H211" s="59"/>
      <c r="I211" s="59">
        <f>I213+I212</f>
        <v>0</v>
      </c>
      <c r="J211" s="128">
        <f>J213+J212</f>
        <v>0</v>
      </c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</row>
    <row r="212" spans="1:162" ht="15" hidden="1">
      <c r="A212" s="34"/>
      <c r="B212" s="35"/>
      <c r="C212" s="35"/>
      <c r="D212" s="35"/>
      <c r="E212" s="35"/>
      <c r="F212" s="36"/>
      <c r="G212" s="70" t="s">
        <v>91</v>
      </c>
      <c r="H212" s="71"/>
      <c r="I212" s="71"/>
      <c r="J212" s="130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</row>
    <row r="213" spans="1:162" ht="15">
      <c r="A213" s="34"/>
      <c r="B213" s="35"/>
      <c r="C213" s="35"/>
      <c r="D213" s="35"/>
      <c r="E213" s="35"/>
      <c r="F213" s="36" t="s">
        <v>22</v>
      </c>
      <c r="G213" s="70" t="s">
        <v>92</v>
      </c>
      <c r="H213" s="71"/>
      <c r="I213" s="71"/>
      <c r="J213" s="122">
        <f>H213+I213</f>
        <v>0</v>
      </c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</row>
    <row r="214" spans="1:162" ht="15.75">
      <c r="A214" s="25"/>
      <c r="B214" s="26"/>
      <c r="C214" s="26"/>
      <c r="D214" s="26" t="s">
        <v>94</v>
      </c>
      <c r="E214" s="26"/>
      <c r="F214" s="27"/>
      <c r="G214" s="67" t="s">
        <v>188</v>
      </c>
      <c r="H214" s="59"/>
      <c r="I214" s="59">
        <f>I215</f>
        <v>0</v>
      </c>
      <c r="J214" s="128">
        <f>J215</f>
        <v>0</v>
      </c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</row>
    <row r="215" spans="1:162" ht="13.5" customHeight="1">
      <c r="A215" s="25"/>
      <c r="B215" s="26"/>
      <c r="C215" s="26"/>
      <c r="D215" s="26">
        <v>71</v>
      </c>
      <c r="E215" s="26"/>
      <c r="F215" s="27"/>
      <c r="G215" s="67" t="s">
        <v>189</v>
      </c>
      <c r="H215" s="59"/>
      <c r="I215" s="59">
        <f>I216+I221</f>
        <v>0</v>
      </c>
      <c r="J215" s="128">
        <f>J216+J221</f>
        <v>0</v>
      </c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</row>
    <row r="216" spans="1:162" ht="17.25" customHeight="1">
      <c r="A216" s="25"/>
      <c r="B216" s="26"/>
      <c r="C216" s="26"/>
      <c r="D216" s="26"/>
      <c r="E216" s="26" t="s">
        <v>24</v>
      </c>
      <c r="F216" s="27"/>
      <c r="G216" s="41" t="s">
        <v>190</v>
      </c>
      <c r="H216" s="59"/>
      <c r="I216" s="59">
        <f>I217+I218+I219+I220</f>
        <v>0</v>
      </c>
      <c r="J216" s="128">
        <f>J217+J218+J219+J220</f>
        <v>0</v>
      </c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</row>
    <row r="217" spans="1:162" ht="16.5" customHeight="1" hidden="1">
      <c r="A217" s="34"/>
      <c r="B217" s="35"/>
      <c r="C217" s="35"/>
      <c r="D217" s="35"/>
      <c r="E217" s="35"/>
      <c r="F217" s="36"/>
      <c r="G217" s="70" t="s">
        <v>191</v>
      </c>
      <c r="H217" s="71"/>
      <c r="I217" s="71"/>
      <c r="J217" s="130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</row>
    <row r="218" spans="1:162" ht="30" customHeight="1">
      <c r="A218" s="34"/>
      <c r="B218" s="35"/>
      <c r="C218" s="35"/>
      <c r="D218" s="35"/>
      <c r="E218" s="35"/>
      <c r="F218" s="36" t="s">
        <v>22</v>
      </c>
      <c r="G218" s="70" t="s">
        <v>192</v>
      </c>
      <c r="H218" s="71"/>
      <c r="I218" s="71">
        <v>0</v>
      </c>
      <c r="J218" s="122">
        <f>H218+I218</f>
        <v>0</v>
      </c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</row>
    <row r="219" spans="1:162" ht="27.75" customHeight="1">
      <c r="A219" s="34"/>
      <c r="B219" s="35"/>
      <c r="C219" s="35"/>
      <c r="D219" s="35"/>
      <c r="E219" s="35"/>
      <c r="F219" s="36" t="s">
        <v>39</v>
      </c>
      <c r="G219" s="70" t="s">
        <v>193</v>
      </c>
      <c r="H219" s="71"/>
      <c r="I219" s="71">
        <v>0</v>
      </c>
      <c r="J219" s="122">
        <f>H219+I219</f>
        <v>0</v>
      </c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</row>
    <row r="220" spans="1:162" ht="18.75" customHeight="1">
      <c r="A220" s="34"/>
      <c r="B220" s="35"/>
      <c r="C220" s="35"/>
      <c r="D220" s="35"/>
      <c r="E220" s="35"/>
      <c r="F220" s="36" t="s">
        <v>75</v>
      </c>
      <c r="G220" s="70" t="s">
        <v>194</v>
      </c>
      <c r="H220" s="71"/>
      <c r="I220" s="71">
        <v>0</v>
      </c>
      <c r="J220" s="122">
        <f>H220+I220</f>
        <v>0</v>
      </c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</row>
    <row r="221" spans="1:162" ht="15.75" customHeight="1">
      <c r="A221" s="34"/>
      <c r="B221" s="35"/>
      <c r="C221" s="35"/>
      <c r="D221" s="35"/>
      <c r="E221" s="35" t="s">
        <v>39</v>
      </c>
      <c r="F221" s="36"/>
      <c r="G221" s="70" t="s">
        <v>195</v>
      </c>
      <c r="H221" s="71"/>
      <c r="I221" s="71">
        <v>0</v>
      </c>
      <c r="J221" s="122">
        <f>H221+I221</f>
        <v>0</v>
      </c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</row>
    <row r="222" spans="1:162" ht="15">
      <c r="A222" s="34"/>
      <c r="B222" s="35"/>
      <c r="C222" s="35"/>
      <c r="D222" s="35">
        <v>85</v>
      </c>
      <c r="E222" s="35"/>
      <c r="F222" s="36"/>
      <c r="G222" s="70" t="s">
        <v>101</v>
      </c>
      <c r="H222" s="71"/>
      <c r="I222" s="71"/>
      <c r="J222" s="122">
        <f>H222+I222</f>
        <v>0</v>
      </c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</row>
    <row r="223" spans="1:162" ht="15" hidden="1">
      <c r="A223" s="34"/>
      <c r="B223" s="35"/>
      <c r="C223" s="35"/>
      <c r="D223" s="35"/>
      <c r="E223" s="35"/>
      <c r="F223" s="36"/>
      <c r="G223" s="70" t="s">
        <v>196</v>
      </c>
      <c r="H223" s="71"/>
      <c r="I223" s="71"/>
      <c r="J223" s="130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</row>
    <row r="224" spans="1:162" ht="15.75">
      <c r="A224" s="25" t="s">
        <v>171</v>
      </c>
      <c r="B224" s="26" t="s">
        <v>130</v>
      </c>
      <c r="C224" s="26"/>
      <c r="D224" s="26"/>
      <c r="E224" s="26"/>
      <c r="F224" s="27"/>
      <c r="G224" s="67" t="s">
        <v>197</v>
      </c>
      <c r="H224" s="59"/>
      <c r="I224" s="59">
        <f>I225</f>
        <v>0</v>
      </c>
      <c r="J224" s="128">
        <f>J225</f>
        <v>0</v>
      </c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</row>
    <row r="225" spans="1:162" ht="30">
      <c r="A225" s="25"/>
      <c r="B225" s="26"/>
      <c r="C225" s="26" t="s">
        <v>24</v>
      </c>
      <c r="D225" s="26"/>
      <c r="E225" s="26"/>
      <c r="F225" s="27"/>
      <c r="G225" s="67" t="s">
        <v>198</v>
      </c>
      <c r="H225" s="59"/>
      <c r="I225" s="59">
        <f>I206</f>
        <v>0</v>
      </c>
      <c r="J225" s="128">
        <f>J206</f>
        <v>0</v>
      </c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</row>
    <row r="226" spans="1:162" ht="30.75" thickBot="1">
      <c r="A226" s="45"/>
      <c r="B226" s="46" t="s">
        <v>47</v>
      </c>
      <c r="C226" s="46"/>
      <c r="D226" s="46"/>
      <c r="E226" s="46"/>
      <c r="F226" s="47"/>
      <c r="G226" s="79" t="s">
        <v>199</v>
      </c>
      <c r="H226" s="80"/>
      <c r="I226" s="80">
        <f>I146-I225</f>
        <v>0</v>
      </c>
      <c r="J226" s="135">
        <f>J146-J225</f>
        <v>0</v>
      </c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</row>
    <row r="227" spans="1:162" s="1" customFormat="1" ht="18" customHeight="1">
      <c r="A227" s="272" t="s">
        <v>200</v>
      </c>
      <c r="B227" s="273"/>
      <c r="C227" s="273"/>
      <c r="D227" s="273"/>
      <c r="E227" s="273"/>
      <c r="F227" s="274"/>
      <c r="G227" s="22" t="s">
        <v>201</v>
      </c>
      <c r="H227" s="54"/>
      <c r="I227" s="54">
        <f>I228+I340+I348+I352</f>
        <v>1881566</v>
      </c>
      <c r="J227" s="126">
        <f>J228+J340+J348+J352</f>
        <v>1881566</v>
      </c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</row>
    <row r="228" spans="1:162" ht="15.75">
      <c r="A228" s="25"/>
      <c r="B228" s="26"/>
      <c r="C228" s="26"/>
      <c r="D228" s="26" t="s">
        <v>24</v>
      </c>
      <c r="E228" s="26"/>
      <c r="F228" s="27"/>
      <c r="G228" s="67" t="s">
        <v>70</v>
      </c>
      <c r="H228" s="59"/>
      <c r="I228" s="59">
        <f>I229+I262+I297+I300+I305+I338</f>
        <v>1881566</v>
      </c>
      <c r="J228" s="128">
        <f>J229+J262+J297+J300+J305+J338</f>
        <v>1881566</v>
      </c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</row>
    <row r="229" spans="1:162" ht="15.75">
      <c r="A229" s="25"/>
      <c r="B229" s="26"/>
      <c r="C229" s="26"/>
      <c r="D229" s="26" t="s">
        <v>71</v>
      </c>
      <c r="E229" s="26"/>
      <c r="F229" s="27"/>
      <c r="G229" s="67" t="s">
        <v>72</v>
      </c>
      <c r="H229" s="59"/>
      <c r="I229" s="59">
        <f>I230+I248+I255</f>
        <v>190645</v>
      </c>
      <c r="J229" s="128">
        <f>J230+J248+J255</f>
        <v>190645</v>
      </c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</row>
    <row r="230" spans="1:162" ht="15.75">
      <c r="A230" s="25"/>
      <c r="B230" s="26"/>
      <c r="C230" s="26"/>
      <c r="D230" s="26"/>
      <c r="E230" s="26" t="s">
        <v>24</v>
      </c>
      <c r="F230" s="27"/>
      <c r="G230" s="41" t="s">
        <v>104</v>
      </c>
      <c r="H230" s="59"/>
      <c r="I230" s="59">
        <f>SUM(I231:I247)</f>
        <v>154184</v>
      </c>
      <c r="J230" s="128">
        <f>SUM(J231:J247)</f>
        <v>154184</v>
      </c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</row>
    <row r="231" spans="1:162" ht="15">
      <c r="A231" s="34"/>
      <c r="B231" s="35"/>
      <c r="C231" s="35"/>
      <c r="D231" s="35"/>
      <c r="E231" s="35"/>
      <c r="F231" s="36" t="s">
        <v>24</v>
      </c>
      <c r="G231" s="70" t="s">
        <v>105</v>
      </c>
      <c r="H231" s="71"/>
      <c r="I231" s="71">
        <v>149380</v>
      </c>
      <c r="J231" s="122">
        <f>H231+I231</f>
        <v>149380</v>
      </c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</row>
    <row r="232" spans="1:162" ht="15">
      <c r="A232" s="34"/>
      <c r="B232" s="35"/>
      <c r="C232" s="35"/>
      <c r="D232" s="35"/>
      <c r="E232" s="35"/>
      <c r="F232" s="36" t="s">
        <v>22</v>
      </c>
      <c r="G232" s="70" t="s">
        <v>106</v>
      </c>
      <c r="H232" s="71"/>
      <c r="I232" s="71">
        <v>0</v>
      </c>
      <c r="J232" s="122">
        <f>H232+I232</f>
        <v>0</v>
      </c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</row>
    <row r="233" spans="1:162" ht="15">
      <c r="A233" s="34"/>
      <c r="B233" s="35"/>
      <c r="C233" s="35"/>
      <c r="D233" s="35"/>
      <c r="E233" s="35"/>
      <c r="F233" s="36" t="s">
        <v>39</v>
      </c>
      <c r="G233" s="70" t="s">
        <v>107</v>
      </c>
      <c r="H233" s="71"/>
      <c r="I233" s="71">
        <v>0</v>
      </c>
      <c r="J233" s="122">
        <f>H233+I233</f>
        <v>0</v>
      </c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</row>
    <row r="234" spans="1:162" ht="15">
      <c r="A234" s="34"/>
      <c r="B234" s="35"/>
      <c r="C234" s="35"/>
      <c r="D234" s="35"/>
      <c r="E234" s="35"/>
      <c r="F234" s="36" t="s">
        <v>14</v>
      </c>
      <c r="G234" s="70" t="s">
        <v>108</v>
      </c>
      <c r="H234" s="71"/>
      <c r="I234" s="71">
        <v>0</v>
      </c>
      <c r="J234" s="122">
        <f>H234+I234</f>
        <v>0</v>
      </c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</row>
    <row r="235" spans="1:162" ht="15" hidden="1">
      <c r="A235" s="34"/>
      <c r="B235" s="35"/>
      <c r="C235" s="35"/>
      <c r="D235" s="35"/>
      <c r="E235" s="35"/>
      <c r="F235" s="36"/>
      <c r="G235" s="70" t="s">
        <v>109</v>
      </c>
      <c r="H235" s="71"/>
      <c r="I235" s="71"/>
      <c r="J235" s="130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</row>
    <row r="236" spans="1:162" ht="15">
      <c r="A236" s="34"/>
      <c r="B236" s="35"/>
      <c r="C236" s="35"/>
      <c r="D236" s="35"/>
      <c r="E236" s="35"/>
      <c r="F236" s="36" t="s">
        <v>26</v>
      </c>
      <c r="G236" s="70" t="s">
        <v>110</v>
      </c>
      <c r="H236" s="71"/>
      <c r="I236" s="71">
        <v>0</v>
      </c>
      <c r="J236" s="122">
        <f>H236+I236</f>
        <v>0</v>
      </c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</row>
    <row r="237" spans="1:162" ht="15">
      <c r="A237" s="34"/>
      <c r="B237" s="35"/>
      <c r="C237" s="35"/>
      <c r="D237" s="35"/>
      <c r="E237" s="35"/>
      <c r="F237" s="36" t="s">
        <v>130</v>
      </c>
      <c r="G237" s="70" t="s">
        <v>111</v>
      </c>
      <c r="H237" s="71"/>
      <c r="I237" s="71">
        <v>0</v>
      </c>
      <c r="J237" s="122">
        <f>H237+I237</f>
        <v>0</v>
      </c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</row>
    <row r="238" spans="1:162" ht="15">
      <c r="A238" s="34"/>
      <c r="B238" s="35"/>
      <c r="C238" s="35"/>
      <c r="D238" s="35"/>
      <c r="E238" s="35"/>
      <c r="F238" s="36" t="s">
        <v>112</v>
      </c>
      <c r="G238" s="70" t="s">
        <v>113</v>
      </c>
      <c r="H238" s="71"/>
      <c r="I238" s="71">
        <v>0</v>
      </c>
      <c r="J238" s="122">
        <f>H238+I238</f>
        <v>0</v>
      </c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</row>
    <row r="239" spans="1:162" ht="15">
      <c r="A239" s="34"/>
      <c r="B239" s="35"/>
      <c r="C239" s="35"/>
      <c r="D239" s="35"/>
      <c r="E239" s="35"/>
      <c r="F239" s="36" t="s">
        <v>114</v>
      </c>
      <c r="G239" s="70" t="s">
        <v>115</v>
      </c>
      <c r="H239" s="71"/>
      <c r="I239" s="71">
        <v>0</v>
      </c>
      <c r="J239" s="122">
        <f>H239+I239</f>
        <v>0</v>
      </c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</row>
    <row r="240" spans="1:162" ht="30" hidden="1">
      <c r="A240" s="34"/>
      <c r="B240" s="35"/>
      <c r="C240" s="35"/>
      <c r="D240" s="35"/>
      <c r="E240" s="35"/>
      <c r="F240" s="36"/>
      <c r="G240" s="70" t="s">
        <v>116</v>
      </c>
      <c r="H240" s="71"/>
      <c r="I240" s="71"/>
      <c r="J240" s="130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</row>
    <row r="241" spans="1:162" ht="15" hidden="1">
      <c r="A241" s="34"/>
      <c r="B241" s="35"/>
      <c r="C241" s="35"/>
      <c r="D241" s="35"/>
      <c r="E241" s="35"/>
      <c r="F241" s="36"/>
      <c r="G241" s="70" t="s">
        <v>117</v>
      </c>
      <c r="H241" s="71"/>
      <c r="I241" s="71"/>
      <c r="J241" s="130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</row>
    <row r="242" spans="1:162" ht="30">
      <c r="A242" s="34"/>
      <c r="B242" s="35"/>
      <c r="C242" s="35"/>
      <c r="D242" s="35"/>
      <c r="E242" s="35"/>
      <c r="F242" s="36">
        <v>12</v>
      </c>
      <c r="G242" s="70" t="s">
        <v>118</v>
      </c>
      <c r="H242" s="71"/>
      <c r="I242" s="71">
        <v>4243</v>
      </c>
      <c r="J242" s="122">
        <f>H242+I242</f>
        <v>4243</v>
      </c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</row>
    <row r="243" spans="1:162" ht="15">
      <c r="A243" s="34"/>
      <c r="B243" s="35"/>
      <c r="C243" s="35"/>
      <c r="D243" s="35"/>
      <c r="E243" s="35"/>
      <c r="F243" s="36">
        <v>13</v>
      </c>
      <c r="G243" s="70" t="s">
        <v>119</v>
      </c>
      <c r="H243" s="71"/>
      <c r="I243" s="71">
        <v>561</v>
      </c>
      <c r="J243" s="122">
        <f>H243+I243</f>
        <v>561</v>
      </c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</row>
    <row r="244" spans="1:162" ht="15" hidden="1">
      <c r="A244" s="34"/>
      <c r="B244" s="35"/>
      <c r="C244" s="35"/>
      <c r="D244" s="35"/>
      <c r="E244" s="35"/>
      <c r="F244" s="36"/>
      <c r="G244" s="70" t="s">
        <v>120</v>
      </c>
      <c r="H244" s="71"/>
      <c r="I244" s="71"/>
      <c r="J244" s="130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</row>
    <row r="245" spans="1:162" ht="30" hidden="1">
      <c r="A245" s="34"/>
      <c r="B245" s="35"/>
      <c r="C245" s="35"/>
      <c r="D245" s="35"/>
      <c r="E245" s="35"/>
      <c r="F245" s="36"/>
      <c r="G245" s="70" t="s">
        <v>121</v>
      </c>
      <c r="H245" s="71"/>
      <c r="I245" s="71"/>
      <c r="J245" s="130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</row>
    <row r="246" spans="1:162" ht="15" hidden="1">
      <c r="A246" s="34"/>
      <c r="B246" s="35"/>
      <c r="C246" s="35"/>
      <c r="D246" s="35"/>
      <c r="E246" s="35"/>
      <c r="F246" s="36"/>
      <c r="G246" s="70" t="s">
        <v>122</v>
      </c>
      <c r="H246" s="71"/>
      <c r="I246" s="71"/>
      <c r="J246" s="130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</row>
    <row r="247" spans="1:162" ht="15">
      <c r="A247" s="34"/>
      <c r="B247" s="35"/>
      <c r="C247" s="35"/>
      <c r="D247" s="35"/>
      <c r="E247" s="35"/>
      <c r="F247" s="36" t="s">
        <v>75</v>
      </c>
      <c r="G247" s="70" t="s">
        <v>123</v>
      </c>
      <c r="H247" s="71"/>
      <c r="I247" s="71"/>
      <c r="J247" s="122">
        <f>H247+I247</f>
        <v>0</v>
      </c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</row>
    <row r="248" spans="1:162" ht="15.75">
      <c r="A248" s="25"/>
      <c r="B248" s="26"/>
      <c r="C248" s="26"/>
      <c r="D248" s="26"/>
      <c r="E248" s="26" t="s">
        <v>22</v>
      </c>
      <c r="F248" s="27"/>
      <c r="G248" s="41" t="s">
        <v>202</v>
      </c>
      <c r="H248" s="59"/>
      <c r="I248" s="59">
        <f>I252+I253+I249</f>
        <v>0</v>
      </c>
      <c r="J248" s="128">
        <f>J252+J253+J249</f>
        <v>0</v>
      </c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</row>
    <row r="249" spans="1:162" ht="15">
      <c r="A249" s="34"/>
      <c r="B249" s="35"/>
      <c r="C249" s="35"/>
      <c r="D249" s="35"/>
      <c r="E249" s="35"/>
      <c r="F249" s="36"/>
      <c r="G249" s="70" t="s">
        <v>203</v>
      </c>
      <c r="H249" s="71"/>
      <c r="I249" s="71">
        <v>0</v>
      </c>
      <c r="J249" s="122">
        <f>H249+I249</f>
        <v>0</v>
      </c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</row>
    <row r="250" spans="1:162" ht="15" hidden="1">
      <c r="A250" s="34"/>
      <c r="B250" s="35"/>
      <c r="C250" s="35"/>
      <c r="D250" s="35"/>
      <c r="E250" s="35"/>
      <c r="F250" s="36"/>
      <c r="G250" s="70" t="s">
        <v>204</v>
      </c>
      <c r="H250" s="71"/>
      <c r="I250" s="71"/>
      <c r="J250" s="130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</row>
    <row r="251" spans="1:162" ht="30" hidden="1">
      <c r="A251" s="34"/>
      <c r="B251" s="35"/>
      <c r="C251" s="35"/>
      <c r="D251" s="35"/>
      <c r="E251" s="35"/>
      <c r="F251" s="36"/>
      <c r="G251" s="70" t="s">
        <v>205</v>
      </c>
      <c r="H251" s="71"/>
      <c r="I251" s="71"/>
      <c r="J251" s="130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</row>
    <row r="252" spans="1:162" ht="30">
      <c r="A252" s="34"/>
      <c r="B252" s="35"/>
      <c r="C252" s="35"/>
      <c r="D252" s="35"/>
      <c r="E252" s="35"/>
      <c r="F252" s="36" t="s">
        <v>14</v>
      </c>
      <c r="G252" s="70" t="s">
        <v>206</v>
      </c>
      <c r="H252" s="71"/>
      <c r="I252" s="71">
        <v>0</v>
      </c>
      <c r="J252" s="122">
        <f>H252+I252</f>
        <v>0</v>
      </c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</row>
    <row r="253" spans="1:162" ht="30">
      <c r="A253" s="34"/>
      <c r="B253" s="35"/>
      <c r="C253" s="35"/>
      <c r="D253" s="35"/>
      <c r="E253" s="35"/>
      <c r="F253" s="36" t="s">
        <v>139</v>
      </c>
      <c r="G253" s="70" t="s">
        <v>207</v>
      </c>
      <c r="H253" s="71"/>
      <c r="I253" s="71">
        <v>0</v>
      </c>
      <c r="J253" s="122">
        <f>H253+I253</f>
        <v>0</v>
      </c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</row>
    <row r="254" spans="1:162" ht="15" hidden="1">
      <c r="A254" s="34"/>
      <c r="B254" s="35"/>
      <c r="C254" s="35"/>
      <c r="D254" s="35"/>
      <c r="E254" s="35"/>
      <c r="F254" s="36"/>
      <c r="G254" s="70" t="s">
        <v>208</v>
      </c>
      <c r="H254" s="71"/>
      <c r="I254" s="71"/>
      <c r="J254" s="130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</row>
    <row r="255" spans="1:162" ht="15.75">
      <c r="A255" s="25"/>
      <c r="B255" s="26"/>
      <c r="C255" s="26"/>
      <c r="D255" s="26"/>
      <c r="E255" s="26" t="s">
        <v>39</v>
      </c>
      <c r="F255" s="27"/>
      <c r="G255" s="41" t="s">
        <v>124</v>
      </c>
      <c r="H255" s="59"/>
      <c r="I255" s="59">
        <f>SUM(I256+I257+I258+I259+I260+I261)</f>
        <v>36461</v>
      </c>
      <c r="J255" s="128">
        <f>SUM(J256+J257+J258+J259+J260+J261)</f>
        <v>36461</v>
      </c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</row>
    <row r="256" spans="1:162" ht="18.75" customHeight="1">
      <c r="A256" s="34"/>
      <c r="B256" s="35"/>
      <c r="C256" s="35"/>
      <c r="D256" s="35"/>
      <c r="E256" s="35"/>
      <c r="F256" s="36" t="s">
        <v>24</v>
      </c>
      <c r="G256" s="70" t="s">
        <v>125</v>
      </c>
      <c r="H256" s="71"/>
      <c r="I256" s="71">
        <v>24209</v>
      </c>
      <c r="J256" s="122">
        <f aca="true" t="shared" si="5" ref="J256:J261">H256+I256</f>
        <v>24209</v>
      </c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</row>
    <row r="257" spans="1:162" ht="15">
      <c r="A257" s="34"/>
      <c r="B257" s="35"/>
      <c r="C257" s="35"/>
      <c r="D257" s="35"/>
      <c r="E257" s="35"/>
      <c r="F257" s="36" t="s">
        <v>22</v>
      </c>
      <c r="G257" s="70" t="s">
        <v>126</v>
      </c>
      <c r="H257" s="71"/>
      <c r="I257" s="71">
        <v>746</v>
      </c>
      <c r="J257" s="122">
        <f t="shared" si="5"/>
        <v>746</v>
      </c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</row>
    <row r="258" spans="1:162" ht="15">
      <c r="A258" s="34"/>
      <c r="B258" s="35"/>
      <c r="C258" s="35"/>
      <c r="D258" s="35"/>
      <c r="E258" s="35"/>
      <c r="F258" s="36" t="s">
        <v>39</v>
      </c>
      <c r="G258" s="70" t="s">
        <v>127</v>
      </c>
      <c r="H258" s="71"/>
      <c r="I258" s="71">
        <v>7988</v>
      </c>
      <c r="J258" s="122">
        <f t="shared" si="5"/>
        <v>7988</v>
      </c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</row>
    <row r="259" spans="1:162" ht="30">
      <c r="A259" s="34"/>
      <c r="B259" s="35"/>
      <c r="C259" s="35"/>
      <c r="D259" s="35"/>
      <c r="E259" s="35"/>
      <c r="F259" s="36" t="s">
        <v>14</v>
      </c>
      <c r="G259" s="70" t="s">
        <v>128</v>
      </c>
      <c r="H259" s="71"/>
      <c r="I259" s="71">
        <v>223</v>
      </c>
      <c r="J259" s="122">
        <f t="shared" si="5"/>
        <v>223</v>
      </c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</row>
    <row r="260" spans="1:162" ht="30">
      <c r="A260" s="34"/>
      <c r="B260" s="35"/>
      <c r="C260" s="35"/>
      <c r="D260" s="35"/>
      <c r="E260" s="35"/>
      <c r="F260" s="36" t="s">
        <v>26</v>
      </c>
      <c r="G260" s="70" t="s">
        <v>129</v>
      </c>
      <c r="H260" s="71"/>
      <c r="I260" s="71">
        <v>3295</v>
      </c>
      <c r="J260" s="122">
        <f t="shared" si="5"/>
        <v>3295</v>
      </c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</row>
    <row r="261" spans="1:162" ht="30">
      <c r="A261" s="34"/>
      <c r="B261" s="35"/>
      <c r="C261" s="35"/>
      <c r="D261" s="35"/>
      <c r="E261" s="35"/>
      <c r="F261" s="36" t="s">
        <v>130</v>
      </c>
      <c r="G261" s="70" t="s">
        <v>131</v>
      </c>
      <c r="H261" s="71"/>
      <c r="I261" s="71"/>
      <c r="J261" s="122">
        <f t="shared" si="5"/>
        <v>0</v>
      </c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</row>
    <row r="262" spans="1:162" ht="15.75">
      <c r="A262" s="25"/>
      <c r="B262" s="26"/>
      <c r="C262" s="26"/>
      <c r="D262" s="26" t="s">
        <v>73</v>
      </c>
      <c r="E262" s="26"/>
      <c r="F262" s="27"/>
      <c r="G262" s="67" t="s">
        <v>74</v>
      </c>
      <c r="H262" s="59"/>
      <c r="I262" s="59">
        <f>I263+I274+I275+I279+I282+I283+I284+I285+I286+I287+I289+I290</f>
        <v>33398</v>
      </c>
      <c r="J262" s="128">
        <f>J263+J274+J275+J279+J282+J283+J284+J285+J286+J287+J289+J290</f>
        <v>33398</v>
      </c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</row>
    <row r="263" spans="1:162" ht="15.75">
      <c r="A263" s="25"/>
      <c r="B263" s="26"/>
      <c r="C263" s="26"/>
      <c r="D263" s="26"/>
      <c r="E263" s="26" t="s">
        <v>24</v>
      </c>
      <c r="F263" s="27"/>
      <c r="G263" s="41" t="s">
        <v>132</v>
      </c>
      <c r="H263" s="59"/>
      <c r="I263" s="59">
        <f>SUM(I264:I273)</f>
        <v>17053</v>
      </c>
      <c r="J263" s="128">
        <f>SUM(J264:J273)</f>
        <v>17053</v>
      </c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</row>
    <row r="264" spans="1:162" ht="15">
      <c r="A264" s="34"/>
      <c r="B264" s="35"/>
      <c r="C264" s="35"/>
      <c r="D264" s="35"/>
      <c r="E264" s="35"/>
      <c r="F264" s="36" t="s">
        <v>24</v>
      </c>
      <c r="G264" s="70" t="s">
        <v>133</v>
      </c>
      <c r="H264" s="71"/>
      <c r="I264" s="71"/>
      <c r="J264" s="122">
        <f aca="true" t="shared" si="6" ref="J264:J269">H264+I264</f>
        <v>0</v>
      </c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</row>
    <row r="265" spans="1:162" ht="15">
      <c r="A265" s="34"/>
      <c r="B265" s="35"/>
      <c r="C265" s="35"/>
      <c r="D265" s="35"/>
      <c r="E265" s="35"/>
      <c r="F265" s="36" t="s">
        <v>22</v>
      </c>
      <c r="G265" s="70" t="s">
        <v>134</v>
      </c>
      <c r="H265" s="71"/>
      <c r="I265" s="71"/>
      <c r="J265" s="122">
        <f t="shared" si="6"/>
        <v>0</v>
      </c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</row>
    <row r="266" spans="1:162" ht="15">
      <c r="A266" s="34"/>
      <c r="B266" s="35"/>
      <c r="C266" s="35"/>
      <c r="D266" s="35"/>
      <c r="E266" s="35"/>
      <c r="F266" s="36" t="s">
        <v>39</v>
      </c>
      <c r="G266" s="70" t="s">
        <v>209</v>
      </c>
      <c r="H266" s="71"/>
      <c r="I266" s="71">
        <v>8827</v>
      </c>
      <c r="J266" s="122">
        <f t="shared" si="6"/>
        <v>8827</v>
      </c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</row>
    <row r="267" spans="1:162" ht="15">
      <c r="A267" s="34"/>
      <c r="B267" s="35"/>
      <c r="C267" s="35"/>
      <c r="D267" s="35"/>
      <c r="E267" s="35"/>
      <c r="F267" s="36" t="s">
        <v>14</v>
      </c>
      <c r="G267" s="70" t="s">
        <v>136</v>
      </c>
      <c r="H267" s="71"/>
      <c r="I267" s="71">
        <v>552</v>
      </c>
      <c r="J267" s="122">
        <f t="shared" si="6"/>
        <v>552</v>
      </c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</row>
    <row r="268" spans="1:162" ht="15">
      <c r="A268" s="34"/>
      <c r="B268" s="35"/>
      <c r="C268" s="35"/>
      <c r="D268" s="35"/>
      <c r="E268" s="35"/>
      <c r="F268" s="36" t="s">
        <v>139</v>
      </c>
      <c r="G268" s="70" t="s">
        <v>173</v>
      </c>
      <c r="H268" s="71"/>
      <c r="I268" s="71">
        <v>1000</v>
      </c>
      <c r="J268" s="122">
        <f t="shared" si="6"/>
        <v>1000</v>
      </c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</row>
    <row r="269" spans="1:162" ht="15">
      <c r="A269" s="34"/>
      <c r="B269" s="35"/>
      <c r="C269" s="35"/>
      <c r="D269" s="35"/>
      <c r="E269" s="35"/>
      <c r="F269" s="36" t="s">
        <v>26</v>
      </c>
      <c r="G269" s="70" t="s">
        <v>174</v>
      </c>
      <c r="H269" s="71"/>
      <c r="I269" s="71"/>
      <c r="J269" s="122">
        <f t="shared" si="6"/>
        <v>0</v>
      </c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</row>
    <row r="270" spans="1:162" ht="15" hidden="1">
      <c r="A270" s="34"/>
      <c r="B270" s="35"/>
      <c r="C270" s="35"/>
      <c r="D270" s="35"/>
      <c r="E270" s="35"/>
      <c r="F270" s="36"/>
      <c r="G270" s="70" t="s">
        <v>175</v>
      </c>
      <c r="H270" s="71"/>
      <c r="I270" s="71"/>
      <c r="J270" s="130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</row>
    <row r="271" spans="1:162" ht="30">
      <c r="A271" s="34"/>
      <c r="B271" s="35"/>
      <c r="C271" s="35"/>
      <c r="D271" s="35"/>
      <c r="E271" s="35"/>
      <c r="F271" s="36" t="s">
        <v>112</v>
      </c>
      <c r="G271" s="70" t="s">
        <v>176</v>
      </c>
      <c r="H271" s="71"/>
      <c r="I271" s="71">
        <v>1418</v>
      </c>
      <c r="J271" s="122">
        <f>H271+I271</f>
        <v>1418</v>
      </c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</row>
    <row r="272" spans="1:162" ht="30">
      <c r="A272" s="34"/>
      <c r="B272" s="35"/>
      <c r="C272" s="35"/>
      <c r="D272" s="35"/>
      <c r="E272" s="35"/>
      <c r="F272" s="36" t="s">
        <v>114</v>
      </c>
      <c r="G272" s="70" t="s">
        <v>137</v>
      </c>
      <c r="H272" s="71"/>
      <c r="I272" s="71">
        <v>4141</v>
      </c>
      <c r="J272" s="122">
        <f>H272+I272</f>
        <v>4141</v>
      </c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</row>
    <row r="273" spans="1:162" ht="30">
      <c r="A273" s="34"/>
      <c r="B273" s="35"/>
      <c r="C273" s="35"/>
      <c r="D273" s="35"/>
      <c r="E273" s="35"/>
      <c r="F273" s="36" t="s">
        <v>75</v>
      </c>
      <c r="G273" s="70" t="s">
        <v>138</v>
      </c>
      <c r="H273" s="71"/>
      <c r="I273" s="71">
        <v>1115</v>
      </c>
      <c r="J273" s="122">
        <f>H273+I273</f>
        <v>1115</v>
      </c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</row>
    <row r="274" spans="1:162" ht="15">
      <c r="A274" s="34"/>
      <c r="B274" s="35"/>
      <c r="C274" s="35"/>
      <c r="D274" s="35"/>
      <c r="E274" s="35" t="s">
        <v>22</v>
      </c>
      <c r="F274" s="36"/>
      <c r="G274" s="70" t="s">
        <v>177</v>
      </c>
      <c r="H274" s="71"/>
      <c r="I274" s="71"/>
      <c r="J274" s="122">
        <f>H274+I274</f>
        <v>0</v>
      </c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</row>
    <row r="275" spans="1:162" ht="31.5">
      <c r="A275" s="25"/>
      <c r="B275" s="26"/>
      <c r="C275" s="26"/>
      <c r="D275" s="26"/>
      <c r="E275" s="26" t="s">
        <v>139</v>
      </c>
      <c r="F275" s="27"/>
      <c r="G275" s="41" t="s">
        <v>140</v>
      </c>
      <c r="H275" s="59"/>
      <c r="I275" s="59">
        <f>I276+I277+I278</f>
        <v>458</v>
      </c>
      <c r="J275" s="128">
        <f>J276+J277+J278</f>
        <v>458</v>
      </c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</row>
    <row r="276" spans="1:162" ht="15" hidden="1">
      <c r="A276" s="34"/>
      <c r="B276" s="35"/>
      <c r="C276" s="35"/>
      <c r="D276" s="35"/>
      <c r="E276" s="35"/>
      <c r="F276" s="36"/>
      <c r="G276" s="70" t="s">
        <v>141</v>
      </c>
      <c r="H276" s="71"/>
      <c r="I276" s="71"/>
      <c r="J276" s="130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</row>
    <row r="277" spans="1:162" ht="15" hidden="1">
      <c r="A277" s="34"/>
      <c r="B277" s="35"/>
      <c r="C277" s="35"/>
      <c r="D277" s="35"/>
      <c r="E277" s="35"/>
      <c r="F277" s="36"/>
      <c r="G277" s="70" t="s">
        <v>142</v>
      </c>
      <c r="H277" s="71"/>
      <c r="I277" s="71"/>
      <c r="J277" s="130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</row>
    <row r="278" spans="1:162" ht="15">
      <c r="A278" s="34"/>
      <c r="B278" s="35"/>
      <c r="C278" s="35"/>
      <c r="D278" s="35"/>
      <c r="E278" s="35"/>
      <c r="F278" s="36" t="s">
        <v>75</v>
      </c>
      <c r="G278" s="70" t="s">
        <v>143</v>
      </c>
      <c r="H278" s="71"/>
      <c r="I278" s="71">
        <v>458</v>
      </c>
      <c r="J278" s="122">
        <f>H278+I278</f>
        <v>458</v>
      </c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</row>
    <row r="279" spans="1:162" ht="15.75">
      <c r="A279" s="25"/>
      <c r="B279" s="26"/>
      <c r="C279" s="26"/>
      <c r="D279" s="26"/>
      <c r="E279" s="26" t="s">
        <v>26</v>
      </c>
      <c r="F279" s="27"/>
      <c r="G279" s="41" t="s">
        <v>178</v>
      </c>
      <c r="H279" s="59"/>
      <c r="I279" s="59">
        <f>I280+I281</f>
        <v>1229</v>
      </c>
      <c r="J279" s="128">
        <f>J280+J281</f>
        <v>1229</v>
      </c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</row>
    <row r="280" spans="1:162" ht="30">
      <c r="A280" s="34"/>
      <c r="B280" s="35"/>
      <c r="C280" s="35"/>
      <c r="D280" s="35"/>
      <c r="E280" s="35"/>
      <c r="F280" s="36" t="s">
        <v>24</v>
      </c>
      <c r="G280" s="70" t="s">
        <v>179</v>
      </c>
      <c r="H280" s="71"/>
      <c r="I280" s="71">
        <v>1229</v>
      </c>
      <c r="J280" s="122">
        <f aca="true" t="shared" si="7" ref="J280:J286">H280+I280</f>
        <v>1229</v>
      </c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</row>
    <row r="281" spans="1:162" ht="15">
      <c r="A281" s="34"/>
      <c r="B281" s="35"/>
      <c r="C281" s="35"/>
      <c r="D281" s="35"/>
      <c r="E281" s="35"/>
      <c r="F281" s="36" t="s">
        <v>22</v>
      </c>
      <c r="G281" s="70" t="s">
        <v>180</v>
      </c>
      <c r="H281" s="71"/>
      <c r="I281" s="71">
        <v>0</v>
      </c>
      <c r="J281" s="122">
        <f t="shared" si="7"/>
        <v>0</v>
      </c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</row>
    <row r="282" spans="1:162" ht="30">
      <c r="A282" s="34"/>
      <c r="B282" s="35"/>
      <c r="C282" s="35"/>
      <c r="D282" s="35"/>
      <c r="E282" s="35">
        <v>11</v>
      </c>
      <c r="F282" s="36"/>
      <c r="G282" s="70" t="s">
        <v>181</v>
      </c>
      <c r="H282" s="71"/>
      <c r="I282" s="71"/>
      <c r="J282" s="122">
        <f t="shared" si="7"/>
        <v>0</v>
      </c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</row>
    <row r="283" spans="1:162" ht="15">
      <c r="A283" s="34"/>
      <c r="B283" s="35"/>
      <c r="C283" s="35"/>
      <c r="D283" s="35"/>
      <c r="E283" s="35">
        <v>12</v>
      </c>
      <c r="F283" s="36"/>
      <c r="G283" s="70" t="s">
        <v>210</v>
      </c>
      <c r="H283" s="71"/>
      <c r="I283" s="71">
        <v>0</v>
      </c>
      <c r="J283" s="122">
        <f t="shared" si="7"/>
        <v>0</v>
      </c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</row>
    <row r="284" spans="1:162" ht="15">
      <c r="A284" s="34"/>
      <c r="B284" s="35"/>
      <c r="C284" s="35"/>
      <c r="D284" s="35"/>
      <c r="E284" s="35">
        <v>13</v>
      </c>
      <c r="F284" s="36"/>
      <c r="G284" s="70" t="s">
        <v>144</v>
      </c>
      <c r="H284" s="71"/>
      <c r="I284" s="71">
        <v>0</v>
      </c>
      <c r="J284" s="122">
        <f t="shared" si="7"/>
        <v>0</v>
      </c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</row>
    <row r="285" spans="1:162" ht="15">
      <c r="A285" s="34"/>
      <c r="B285" s="35"/>
      <c r="C285" s="35"/>
      <c r="D285" s="35"/>
      <c r="E285" s="35">
        <v>14</v>
      </c>
      <c r="F285" s="36"/>
      <c r="G285" s="70" t="s">
        <v>182</v>
      </c>
      <c r="H285" s="71"/>
      <c r="I285" s="71">
        <v>0</v>
      </c>
      <c r="J285" s="122">
        <f t="shared" si="7"/>
        <v>0</v>
      </c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</row>
    <row r="286" spans="1:162" ht="15">
      <c r="A286" s="34"/>
      <c r="B286" s="35"/>
      <c r="C286" s="35"/>
      <c r="D286" s="35"/>
      <c r="E286" s="35">
        <v>16</v>
      </c>
      <c r="F286" s="36"/>
      <c r="G286" s="70" t="s">
        <v>211</v>
      </c>
      <c r="H286" s="71"/>
      <c r="I286" s="71">
        <v>0</v>
      </c>
      <c r="J286" s="122">
        <f t="shared" si="7"/>
        <v>0</v>
      </c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</row>
    <row r="287" spans="1:162" ht="30.75" customHeight="1">
      <c r="A287" s="25"/>
      <c r="B287" s="26"/>
      <c r="C287" s="26"/>
      <c r="D287" s="26"/>
      <c r="E287" s="26"/>
      <c r="F287" s="27"/>
      <c r="G287" s="41" t="s">
        <v>183</v>
      </c>
      <c r="H287" s="59"/>
      <c r="I287" s="59">
        <f>+I288</f>
        <v>0</v>
      </c>
      <c r="J287" s="128">
        <f>+J288</f>
        <v>0</v>
      </c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</row>
    <row r="288" spans="1:162" ht="30">
      <c r="A288" s="34"/>
      <c r="B288" s="35"/>
      <c r="C288" s="35"/>
      <c r="D288" s="35"/>
      <c r="E288" s="35"/>
      <c r="F288" s="36"/>
      <c r="G288" s="70" t="s">
        <v>184</v>
      </c>
      <c r="H288" s="71"/>
      <c r="I288" s="71">
        <v>0</v>
      </c>
      <c r="J288" s="122">
        <f>H288+I288</f>
        <v>0</v>
      </c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</row>
    <row r="289" spans="1:162" ht="45" hidden="1">
      <c r="A289" s="34"/>
      <c r="B289" s="35"/>
      <c r="C289" s="35"/>
      <c r="D289" s="35"/>
      <c r="E289" s="35"/>
      <c r="F289" s="36"/>
      <c r="G289" s="81" t="s">
        <v>212</v>
      </c>
      <c r="H289" s="71"/>
      <c r="I289" s="71"/>
      <c r="J289" s="130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</row>
    <row r="290" spans="1:162" ht="15.75">
      <c r="A290" s="25"/>
      <c r="B290" s="26"/>
      <c r="C290" s="26"/>
      <c r="D290" s="26"/>
      <c r="E290" s="26" t="s">
        <v>75</v>
      </c>
      <c r="F290" s="27"/>
      <c r="G290" s="67" t="s">
        <v>145</v>
      </c>
      <c r="H290" s="59"/>
      <c r="I290" s="59">
        <f>+I291+I292+I293+I294+I295+I296</f>
        <v>14658</v>
      </c>
      <c r="J290" s="128">
        <f>+J291+J292+J293+J294+J295+J296</f>
        <v>14658</v>
      </c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</row>
    <row r="291" spans="1:162" ht="15">
      <c r="A291" s="34"/>
      <c r="B291" s="35"/>
      <c r="C291" s="35"/>
      <c r="D291" s="35"/>
      <c r="E291" s="35"/>
      <c r="F291" s="36" t="s">
        <v>22</v>
      </c>
      <c r="G291" s="70" t="s">
        <v>146</v>
      </c>
      <c r="H291" s="71"/>
      <c r="I291" s="71">
        <v>0</v>
      </c>
      <c r="J291" s="122">
        <f>H291+I291</f>
        <v>0</v>
      </c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</row>
    <row r="292" spans="1:162" ht="15" hidden="1">
      <c r="A292" s="34"/>
      <c r="B292" s="35"/>
      <c r="C292" s="35"/>
      <c r="D292" s="35"/>
      <c r="E292" s="35"/>
      <c r="F292" s="36"/>
      <c r="G292" s="81" t="s">
        <v>213</v>
      </c>
      <c r="H292" s="71"/>
      <c r="I292" s="71"/>
      <c r="J292" s="130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</row>
    <row r="293" spans="1:162" ht="15">
      <c r="A293" s="34"/>
      <c r="B293" s="35"/>
      <c r="C293" s="35"/>
      <c r="D293" s="35"/>
      <c r="E293" s="35"/>
      <c r="F293" s="36" t="s">
        <v>14</v>
      </c>
      <c r="G293" s="70" t="s">
        <v>147</v>
      </c>
      <c r="H293" s="71"/>
      <c r="I293" s="71">
        <v>2000</v>
      </c>
      <c r="J293" s="122">
        <f>H293+I293</f>
        <v>2000</v>
      </c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</row>
    <row r="294" spans="1:162" ht="30">
      <c r="A294" s="34"/>
      <c r="B294" s="35"/>
      <c r="C294" s="35"/>
      <c r="D294" s="35"/>
      <c r="E294" s="35"/>
      <c r="F294" s="36" t="s">
        <v>26</v>
      </c>
      <c r="G294" s="70" t="s">
        <v>148</v>
      </c>
      <c r="H294" s="71"/>
      <c r="I294" s="71">
        <v>9941</v>
      </c>
      <c r="J294" s="122">
        <v>9941</v>
      </c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</row>
    <row r="295" spans="1:162" ht="30">
      <c r="A295" s="34"/>
      <c r="B295" s="35"/>
      <c r="C295" s="35"/>
      <c r="D295" s="35"/>
      <c r="E295" s="35"/>
      <c r="F295" s="36" t="s">
        <v>114</v>
      </c>
      <c r="G295" s="70" t="s">
        <v>214</v>
      </c>
      <c r="H295" s="71"/>
      <c r="I295" s="71"/>
      <c r="J295" s="122">
        <f>H295+I295</f>
        <v>0</v>
      </c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</row>
    <row r="296" spans="1:162" ht="15">
      <c r="A296" s="34"/>
      <c r="B296" s="35"/>
      <c r="C296" s="35"/>
      <c r="D296" s="35"/>
      <c r="E296" s="35"/>
      <c r="F296" s="36" t="s">
        <v>75</v>
      </c>
      <c r="G296" s="70" t="s">
        <v>149</v>
      </c>
      <c r="H296" s="71"/>
      <c r="I296" s="71">
        <v>2717</v>
      </c>
      <c r="J296" s="122">
        <f>H296+I296</f>
        <v>2717</v>
      </c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</row>
    <row r="297" spans="1:162" ht="18" customHeight="1">
      <c r="A297" s="25"/>
      <c r="B297" s="26"/>
      <c r="C297" s="26"/>
      <c r="D297" s="26" t="s">
        <v>75</v>
      </c>
      <c r="E297" s="26"/>
      <c r="F297" s="27"/>
      <c r="G297" s="67" t="s">
        <v>76</v>
      </c>
      <c r="H297" s="59"/>
      <c r="I297" s="59">
        <f>I298</f>
        <v>0</v>
      </c>
      <c r="J297" s="128">
        <f>J298</f>
        <v>0</v>
      </c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</row>
    <row r="298" spans="1:162" ht="15.75">
      <c r="A298" s="25"/>
      <c r="B298" s="26"/>
      <c r="C298" s="26"/>
      <c r="D298" s="26"/>
      <c r="E298" s="82" t="s">
        <v>215</v>
      </c>
      <c r="F298" s="27"/>
      <c r="G298" s="41" t="s">
        <v>216</v>
      </c>
      <c r="H298" s="59"/>
      <c r="I298" s="59">
        <f>I299</f>
        <v>0</v>
      </c>
      <c r="J298" s="128">
        <f>J299</f>
        <v>0</v>
      </c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</row>
    <row r="299" spans="1:162" ht="30">
      <c r="A299" s="34"/>
      <c r="B299" s="35"/>
      <c r="C299" s="35"/>
      <c r="D299" s="35"/>
      <c r="E299" s="35"/>
      <c r="F299" s="36" t="s">
        <v>22</v>
      </c>
      <c r="G299" s="70" t="s">
        <v>217</v>
      </c>
      <c r="H299" s="71"/>
      <c r="I299" s="71"/>
      <c r="J299" s="122">
        <f>H299+I299</f>
        <v>0</v>
      </c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</row>
    <row r="300" spans="1:162" ht="30">
      <c r="A300" s="25"/>
      <c r="B300" s="26"/>
      <c r="C300" s="26"/>
      <c r="D300" s="26">
        <v>51</v>
      </c>
      <c r="E300" s="26"/>
      <c r="F300" s="27"/>
      <c r="G300" s="67" t="s">
        <v>218</v>
      </c>
      <c r="H300" s="59"/>
      <c r="I300" s="59">
        <f>I301</f>
        <v>415823</v>
      </c>
      <c r="J300" s="128">
        <f>J301</f>
        <v>415823</v>
      </c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</row>
    <row r="301" spans="1:162" ht="13.5" customHeight="1">
      <c r="A301" s="25"/>
      <c r="B301" s="26"/>
      <c r="C301" s="26"/>
      <c r="D301" s="26"/>
      <c r="E301" s="26" t="s">
        <v>24</v>
      </c>
      <c r="F301" s="27"/>
      <c r="G301" s="41" t="s">
        <v>80</v>
      </c>
      <c r="H301" s="59"/>
      <c r="I301" s="59">
        <f>I302+I303+I304</f>
        <v>415823</v>
      </c>
      <c r="J301" s="128">
        <f>J302+J303+J304</f>
        <v>415823</v>
      </c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</row>
    <row r="302" spans="1:162" ht="34.5" customHeight="1">
      <c r="A302" s="34"/>
      <c r="B302" s="35"/>
      <c r="C302" s="35"/>
      <c r="D302" s="35"/>
      <c r="E302" s="35"/>
      <c r="F302" s="36">
        <v>17</v>
      </c>
      <c r="G302" s="70" t="s">
        <v>82</v>
      </c>
      <c r="H302" s="71"/>
      <c r="I302" s="71">
        <v>319626</v>
      </c>
      <c r="J302" s="122">
        <f>H302+I302</f>
        <v>319626</v>
      </c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</row>
    <row r="303" spans="1:162" ht="45">
      <c r="A303" s="34"/>
      <c r="B303" s="35"/>
      <c r="C303" s="35"/>
      <c r="D303" s="35"/>
      <c r="E303" s="35"/>
      <c r="F303" s="36">
        <v>19</v>
      </c>
      <c r="G303" s="70" t="s">
        <v>84</v>
      </c>
      <c r="H303" s="71"/>
      <c r="I303" s="71">
        <v>95931</v>
      </c>
      <c r="J303" s="122">
        <f>H303+I303</f>
        <v>95931</v>
      </c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</row>
    <row r="304" spans="1:162" ht="63" customHeight="1">
      <c r="A304" s="34"/>
      <c r="B304" s="35"/>
      <c r="C304" s="35"/>
      <c r="D304" s="35"/>
      <c r="E304" s="35"/>
      <c r="F304" s="36" t="s">
        <v>73</v>
      </c>
      <c r="G304" s="70" t="s">
        <v>85</v>
      </c>
      <c r="H304" s="71"/>
      <c r="I304" s="71">
        <v>266</v>
      </c>
      <c r="J304" s="122">
        <f>H304+I304</f>
        <v>266</v>
      </c>
      <c r="K304" s="24" t="s">
        <v>315</v>
      </c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</row>
    <row r="305" spans="1:162" ht="15.75">
      <c r="A305" s="25"/>
      <c r="B305" s="26"/>
      <c r="C305" s="26"/>
      <c r="D305" s="26">
        <v>57</v>
      </c>
      <c r="E305" s="26"/>
      <c r="F305" s="27"/>
      <c r="G305" s="67" t="s">
        <v>187</v>
      </c>
      <c r="H305" s="59"/>
      <c r="I305" s="59">
        <f>I306+I335</f>
        <v>1241700</v>
      </c>
      <c r="J305" s="128">
        <f>J306+J335</f>
        <v>1241700</v>
      </c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</row>
    <row r="306" spans="1:162" ht="15.75">
      <c r="A306" s="25"/>
      <c r="B306" s="26"/>
      <c r="C306" s="26"/>
      <c r="D306" s="26"/>
      <c r="E306" s="26" t="s">
        <v>24</v>
      </c>
      <c r="F306" s="27"/>
      <c r="G306" s="41" t="s">
        <v>89</v>
      </c>
      <c r="H306" s="59"/>
      <c r="I306" s="59">
        <f>+I307+I324+I325</f>
        <v>1218700</v>
      </c>
      <c r="J306" s="128">
        <f>+J307+J324+J325</f>
        <v>1218700</v>
      </c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</row>
    <row r="307" spans="1:162" ht="15.75">
      <c r="A307" s="25"/>
      <c r="B307" s="26"/>
      <c r="C307" s="26"/>
      <c r="D307" s="26"/>
      <c r="E307" s="26"/>
      <c r="F307" s="27"/>
      <c r="G307" s="83" t="s">
        <v>219</v>
      </c>
      <c r="H307" s="59"/>
      <c r="I307" s="59">
        <f>+I308+I310+I311+I312+I313+I314+I315+I316+I317</f>
        <v>1019638</v>
      </c>
      <c r="J307" s="128">
        <f>+J308+J310+J311+J312+J313+J314+J315+J316+J317</f>
        <v>1019638</v>
      </c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</row>
    <row r="308" spans="1:162" ht="15">
      <c r="A308" s="34"/>
      <c r="B308" s="35"/>
      <c r="C308" s="35"/>
      <c r="D308" s="35"/>
      <c r="E308" s="35"/>
      <c r="F308" s="36"/>
      <c r="G308" s="84" t="s">
        <v>220</v>
      </c>
      <c r="H308" s="85"/>
      <c r="I308" s="85">
        <v>987106</v>
      </c>
      <c r="J308" s="122">
        <f aca="true" t="shared" si="8" ref="J308:J317">H308+I308</f>
        <v>987106</v>
      </c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</row>
    <row r="309" spans="1:162" ht="15">
      <c r="A309" s="34"/>
      <c r="B309" s="35"/>
      <c r="C309" s="35"/>
      <c r="D309" s="35"/>
      <c r="E309" s="35"/>
      <c r="F309" s="36"/>
      <c r="G309" s="84" t="s">
        <v>221</v>
      </c>
      <c r="H309" s="85"/>
      <c r="I309" s="85"/>
      <c r="J309" s="122">
        <f t="shared" si="8"/>
        <v>0</v>
      </c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</row>
    <row r="310" spans="1:162" ht="15">
      <c r="A310" s="34"/>
      <c r="B310" s="35"/>
      <c r="C310" s="35"/>
      <c r="D310" s="35"/>
      <c r="E310" s="35"/>
      <c r="F310" s="36"/>
      <c r="G310" s="84" t="s">
        <v>222</v>
      </c>
      <c r="H310" s="85"/>
      <c r="I310" s="85"/>
      <c r="J310" s="122">
        <f t="shared" si="8"/>
        <v>0</v>
      </c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</row>
    <row r="311" spans="1:162" ht="15">
      <c r="A311" s="34"/>
      <c r="B311" s="35"/>
      <c r="C311" s="35"/>
      <c r="D311" s="35"/>
      <c r="E311" s="35"/>
      <c r="F311" s="36"/>
      <c r="G311" s="84" t="s">
        <v>308</v>
      </c>
      <c r="H311" s="85"/>
      <c r="I311" s="85"/>
      <c r="J311" s="122">
        <f t="shared" si="8"/>
        <v>0</v>
      </c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</row>
    <row r="312" spans="1:162" ht="15">
      <c r="A312" s="34"/>
      <c r="B312" s="35"/>
      <c r="C312" s="35"/>
      <c r="D312" s="35"/>
      <c r="E312" s="35"/>
      <c r="F312" s="36"/>
      <c r="G312" s="84" t="s">
        <v>305</v>
      </c>
      <c r="H312" s="85"/>
      <c r="I312" s="85"/>
      <c r="J312" s="122">
        <f t="shared" si="8"/>
        <v>0</v>
      </c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</row>
    <row r="313" spans="1:162" ht="15">
      <c r="A313" s="34"/>
      <c r="B313" s="35"/>
      <c r="C313" s="35"/>
      <c r="D313" s="35"/>
      <c r="E313" s="35"/>
      <c r="F313" s="36"/>
      <c r="G313" s="84" t="s">
        <v>223</v>
      </c>
      <c r="H313" s="85"/>
      <c r="I313" s="85"/>
      <c r="J313" s="122">
        <f t="shared" si="8"/>
        <v>0</v>
      </c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</row>
    <row r="314" spans="1:162" ht="15">
      <c r="A314" s="34"/>
      <c r="B314" s="35"/>
      <c r="C314" s="35"/>
      <c r="D314" s="35"/>
      <c r="E314" s="35"/>
      <c r="F314" s="36"/>
      <c r="G314" s="84" t="s">
        <v>224</v>
      </c>
      <c r="H314" s="85"/>
      <c r="I314" s="85"/>
      <c r="J314" s="122">
        <f t="shared" si="8"/>
        <v>0</v>
      </c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</row>
    <row r="315" spans="1:162" ht="14.25" customHeight="1">
      <c r="A315" s="34"/>
      <c r="B315" s="35"/>
      <c r="C315" s="35"/>
      <c r="D315" s="35"/>
      <c r="E315" s="35"/>
      <c r="F315" s="36"/>
      <c r="G315" s="84" t="s">
        <v>320</v>
      </c>
      <c r="H315" s="85"/>
      <c r="I315" s="85">
        <v>32532</v>
      </c>
      <c r="J315" s="122">
        <f t="shared" si="8"/>
        <v>32532</v>
      </c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</row>
    <row r="316" spans="1:162" ht="17.25" customHeight="1">
      <c r="A316" s="34"/>
      <c r="B316" s="35"/>
      <c r="C316" s="35"/>
      <c r="D316" s="35"/>
      <c r="E316" s="35"/>
      <c r="F316" s="36"/>
      <c r="G316" s="70" t="s">
        <v>306</v>
      </c>
      <c r="H316" s="71"/>
      <c r="I316" s="71"/>
      <c r="J316" s="122">
        <f t="shared" si="8"/>
        <v>0</v>
      </c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</row>
    <row r="317" spans="1:162" ht="15">
      <c r="A317" s="34"/>
      <c r="B317" s="35"/>
      <c r="C317" s="35"/>
      <c r="D317" s="35"/>
      <c r="E317" s="35"/>
      <c r="F317" s="36"/>
      <c r="G317" s="84" t="s">
        <v>316</v>
      </c>
      <c r="H317" s="85"/>
      <c r="I317" s="85"/>
      <c r="J317" s="122">
        <f t="shared" si="8"/>
        <v>0</v>
      </c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</row>
    <row r="318" spans="1:162" ht="15" hidden="1">
      <c r="A318" s="34"/>
      <c r="B318" s="35"/>
      <c r="C318" s="35"/>
      <c r="D318" s="35"/>
      <c r="E318" s="35"/>
      <c r="F318" s="36"/>
      <c r="G318" s="70"/>
      <c r="H318" s="71"/>
      <c r="I318" s="71"/>
      <c r="J318" s="130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</row>
    <row r="319" spans="1:162" ht="15" hidden="1">
      <c r="A319" s="34"/>
      <c r="B319" s="35"/>
      <c r="C319" s="35"/>
      <c r="D319" s="35"/>
      <c r="E319" s="35"/>
      <c r="F319" s="36"/>
      <c r="G319" s="70"/>
      <c r="H319" s="71"/>
      <c r="I319" s="71"/>
      <c r="J319" s="130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</row>
    <row r="320" spans="1:162" ht="15" hidden="1">
      <c r="A320" s="34"/>
      <c r="B320" s="35"/>
      <c r="C320" s="35"/>
      <c r="D320" s="35"/>
      <c r="E320" s="35"/>
      <c r="F320" s="36"/>
      <c r="G320" s="70"/>
      <c r="H320" s="71"/>
      <c r="I320" s="71"/>
      <c r="J320" s="130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</row>
    <row r="321" spans="1:162" ht="15" hidden="1">
      <c r="A321" s="34"/>
      <c r="B321" s="35"/>
      <c r="C321" s="35"/>
      <c r="D321" s="35"/>
      <c r="E321" s="35"/>
      <c r="F321" s="36"/>
      <c r="G321" s="70"/>
      <c r="H321" s="71"/>
      <c r="I321" s="71"/>
      <c r="J321" s="130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</row>
    <row r="322" spans="1:162" ht="15" hidden="1">
      <c r="A322" s="34"/>
      <c r="B322" s="35"/>
      <c r="C322" s="35"/>
      <c r="D322" s="35"/>
      <c r="E322" s="35"/>
      <c r="F322" s="36"/>
      <c r="G322" s="70"/>
      <c r="H322" s="71"/>
      <c r="I322" s="71"/>
      <c r="J322" s="130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</row>
    <row r="323" spans="1:162" ht="15" hidden="1">
      <c r="A323" s="34"/>
      <c r="B323" s="35"/>
      <c r="C323" s="35"/>
      <c r="D323" s="35"/>
      <c r="E323" s="35"/>
      <c r="F323" s="36"/>
      <c r="G323" s="70"/>
      <c r="H323" s="71"/>
      <c r="I323" s="71"/>
      <c r="J323" s="130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</row>
    <row r="324" spans="1:162" ht="15">
      <c r="A324" s="34"/>
      <c r="B324" s="35"/>
      <c r="C324" s="35"/>
      <c r="D324" s="35"/>
      <c r="E324" s="35"/>
      <c r="F324" s="36"/>
      <c r="G324" s="84" t="s">
        <v>226</v>
      </c>
      <c r="H324" s="85"/>
      <c r="I324" s="85">
        <v>199062</v>
      </c>
      <c r="J324" s="122">
        <f>H324+I324</f>
        <v>199062</v>
      </c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</row>
    <row r="325" spans="1:162" ht="15.75">
      <c r="A325" s="25"/>
      <c r="B325" s="26"/>
      <c r="C325" s="26"/>
      <c r="D325" s="26"/>
      <c r="E325" s="26"/>
      <c r="F325" s="27"/>
      <c r="G325" s="83" t="s">
        <v>227</v>
      </c>
      <c r="H325" s="59"/>
      <c r="I325" s="59">
        <f>+I326+I327+I328+I329</f>
        <v>0</v>
      </c>
      <c r="J325" s="128">
        <f>+J326+J327+J328+J329</f>
        <v>0</v>
      </c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</row>
    <row r="326" spans="1:162" ht="15">
      <c r="A326" s="34"/>
      <c r="B326" s="35"/>
      <c r="C326" s="35"/>
      <c r="D326" s="35"/>
      <c r="E326" s="35"/>
      <c r="F326" s="36"/>
      <c r="G326" s="84" t="s">
        <v>307</v>
      </c>
      <c r="H326" s="85"/>
      <c r="I326" s="85">
        <v>0</v>
      </c>
      <c r="J326" s="122">
        <f>H326+I326</f>
        <v>0</v>
      </c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</row>
    <row r="327" spans="1:162" ht="15">
      <c r="A327" s="34"/>
      <c r="B327" s="35"/>
      <c r="C327" s="35"/>
      <c r="D327" s="35"/>
      <c r="E327" s="35"/>
      <c r="F327" s="36"/>
      <c r="G327" s="84" t="s">
        <v>228</v>
      </c>
      <c r="H327" s="85"/>
      <c r="I327" s="85">
        <v>0</v>
      </c>
      <c r="J327" s="122">
        <f>H327+I327</f>
        <v>0</v>
      </c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</row>
    <row r="328" spans="1:162" ht="15">
      <c r="A328" s="34"/>
      <c r="B328" s="35"/>
      <c r="C328" s="35"/>
      <c r="D328" s="35"/>
      <c r="E328" s="35"/>
      <c r="F328" s="36"/>
      <c r="G328" s="84" t="s">
        <v>229</v>
      </c>
      <c r="H328" s="85"/>
      <c r="I328" s="85">
        <v>0</v>
      </c>
      <c r="J328" s="122">
        <f>H328+I328</f>
        <v>0</v>
      </c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</row>
    <row r="329" spans="1:162" ht="15">
      <c r="A329" s="34"/>
      <c r="B329" s="35"/>
      <c r="C329" s="35"/>
      <c r="D329" s="35"/>
      <c r="E329" s="35"/>
      <c r="F329" s="36"/>
      <c r="G329" s="84" t="s">
        <v>225</v>
      </c>
      <c r="H329" s="85"/>
      <c r="I329" s="85">
        <v>0</v>
      </c>
      <c r="J329" s="122">
        <f>H329+I329</f>
        <v>0</v>
      </c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</row>
    <row r="330" spans="1:162" ht="15" hidden="1">
      <c r="A330" s="34"/>
      <c r="B330" s="35"/>
      <c r="C330" s="35"/>
      <c r="D330" s="35"/>
      <c r="E330" s="35"/>
      <c r="F330" s="36"/>
      <c r="G330" s="70"/>
      <c r="H330" s="71"/>
      <c r="I330" s="71"/>
      <c r="J330" s="130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</row>
    <row r="331" spans="1:162" ht="15" hidden="1">
      <c r="A331" s="34"/>
      <c r="B331" s="35"/>
      <c r="C331" s="35"/>
      <c r="D331" s="35"/>
      <c r="E331" s="35"/>
      <c r="F331" s="36"/>
      <c r="G331" s="70"/>
      <c r="H331" s="71"/>
      <c r="I331" s="71"/>
      <c r="J331" s="130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</row>
    <row r="332" spans="1:162" ht="15" hidden="1">
      <c r="A332" s="34"/>
      <c r="B332" s="35"/>
      <c r="C332" s="35"/>
      <c r="D332" s="35"/>
      <c r="E332" s="35"/>
      <c r="F332" s="36"/>
      <c r="G332" s="70"/>
      <c r="H332" s="71"/>
      <c r="I332" s="71"/>
      <c r="J332" s="130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</row>
    <row r="333" spans="1:162" ht="15" hidden="1">
      <c r="A333" s="34"/>
      <c r="B333" s="35"/>
      <c r="C333" s="35"/>
      <c r="D333" s="35"/>
      <c r="E333" s="35"/>
      <c r="F333" s="36"/>
      <c r="G333" s="70"/>
      <c r="H333" s="71"/>
      <c r="I333" s="71"/>
      <c r="J333" s="130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</row>
    <row r="334" spans="1:162" ht="15" hidden="1">
      <c r="A334" s="34"/>
      <c r="B334" s="35"/>
      <c r="C334" s="35"/>
      <c r="D334" s="35"/>
      <c r="E334" s="35"/>
      <c r="F334" s="36"/>
      <c r="G334" s="70"/>
      <c r="H334" s="71"/>
      <c r="I334" s="71"/>
      <c r="J334" s="130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</row>
    <row r="335" spans="1:162" ht="15.75">
      <c r="A335" s="25"/>
      <c r="B335" s="26"/>
      <c r="C335" s="26"/>
      <c r="D335" s="26"/>
      <c r="E335" s="26" t="s">
        <v>22</v>
      </c>
      <c r="F335" s="27"/>
      <c r="G335" s="41" t="s">
        <v>90</v>
      </c>
      <c r="H335" s="59"/>
      <c r="I335" s="59">
        <f>I336+I337</f>
        <v>23000</v>
      </c>
      <c r="J335" s="128">
        <f>J336+J337</f>
        <v>23000</v>
      </c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</row>
    <row r="336" spans="1:162" ht="15">
      <c r="A336" s="34"/>
      <c r="B336" s="35"/>
      <c r="C336" s="35"/>
      <c r="D336" s="35"/>
      <c r="E336" s="35"/>
      <c r="F336" s="36" t="s">
        <v>24</v>
      </c>
      <c r="G336" s="70" t="s">
        <v>91</v>
      </c>
      <c r="H336" s="71"/>
      <c r="I336" s="71">
        <v>23000</v>
      </c>
      <c r="J336" s="122">
        <f>H336+I336</f>
        <v>23000</v>
      </c>
      <c r="K336" s="24"/>
      <c r="L336" s="24" t="s">
        <v>321</v>
      </c>
      <c r="M336" s="24">
        <v>1783</v>
      </c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</row>
    <row r="337" spans="1:162" ht="22.5" customHeight="1" hidden="1">
      <c r="A337" s="34"/>
      <c r="B337" s="35"/>
      <c r="C337" s="35"/>
      <c r="D337" s="35"/>
      <c r="E337" s="35"/>
      <c r="F337" s="36"/>
      <c r="G337" s="70" t="s">
        <v>92</v>
      </c>
      <c r="H337" s="71"/>
      <c r="I337" s="71"/>
      <c r="J337" s="130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</row>
    <row r="338" spans="1:162" ht="22.5" customHeight="1" hidden="1">
      <c r="A338" s="34"/>
      <c r="B338" s="35"/>
      <c r="C338" s="35"/>
      <c r="D338" s="35"/>
      <c r="E338" s="35"/>
      <c r="F338" s="36"/>
      <c r="G338" s="70" t="s">
        <v>150</v>
      </c>
      <c r="H338" s="71"/>
      <c r="I338" s="71"/>
      <c r="J338" s="130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</row>
    <row r="339" spans="1:162" ht="22.5" customHeight="1" hidden="1">
      <c r="A339" s="34"/>
      <c r="B339" s="35"/>
      <c r="C339" s="35"/>
      <c r="D339" s="35"/>
      <c r="E339" s="35"/>
      <c r="F339" s="36"/>
      <c r="G339" s="70" t="s">
        <v>151</v>
      </c>
      <c r="H339" s="71"/>
      <c r="I339" s="71"/>
      <c r="J339" s="130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</row>
    <row r="340" spans="1:162" ht="15.75">
      <c r="A340" s="25"/>
      <c r="B340" s="26"/>
      <c r="C340" s="26"/>
      <c r="D340" s="26" t="s">
        <v>94</v>
      </c>
      <c r="E340" s="26"/>
      <c r="F340" s="27"/>
      <c r="G340" s="67" t="s">
        <v>230</v>
      </c>
      <c r="H340" s="59"/>
      <c r="I340" s="59">
        <f>I341</f>
        <v>0</v>
      </c>
      <c r="J340" s="128">
        <f>J341</f>
        <v>0</v>
      </c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</row>
    <row r="341" spans="1:162" ht="15.75">
      <c r="A341" s="25"/>
      <c r="B341" s="26"/>
      <c r="C341" s="26"/>
      <c r="D341" s="26">
        <v>71</v>
      </c>
      <c r="E341" s="26"/>
      <c r="F341" s="27"/>
      <c r="G341" s="67" t="s">
        <v>189</v>
      </c>
      <c r="H341" s="59"/>
      <c r="I341" s="59">
        <f>I342+I347</f>
        <v>0</v>
      </c>
      <c r="J341" s="128">
        <f>J342+J347</f>
        <v>0</v>
      </c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</row>
    <row r="342" spans="1:162" ht="17.25" customHeight="1">
      <c r="A342" s="25"/>
      <c r="B342" s="26"/>
      <c r="C342" s="26"/>
      <c r="D342" s="26"/>
      <c r="E342" s="26" t="s">
        <v>24</v>
      </c>
      <c r="F342" s="27"/>
      <c r="G342" s="41" t="s">
        <v>190</v>
      </c>
      <c r="H342" s="59"/>
      <c r="I342" s="59">
        <f>I343+I344+I345+I346</f>
        <v>0</v>
      </c>
      <c r="J342" s="128">
        <f>J343+J344+J345+J346</f>
        <v>0</v>
      </c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</row>
    <row r="343" spans="1:162" ht="15">
      <c r="A343" s="34"/>
      <c r="B343" s="35"/>
      <c r="C343" s="35"/>
      <c r="D343" s="35"/>
      <c r="E343" s="35"/>
      <c r="F343" s="36" t="s">
        <v>24</v>
      </c>
      <c r="G343" s="70" t="s">
        <v>191</v>
      </c>
      <c r="H343" s="71"/>
      <c r="I343" s="71">
        <v>0</v>
      </c>
      <c r="J343" s="122">
        <f>H343+I343</f>
        <v>0</v>
      </c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</row>
    <row r="344" spans="1:162" ht="30">
      <c r="A344" s="34"/>
      <c r="B344" s="35"/>
      <c r="C344" s="35"/>
      <c r="D344" s="35"/>
      <c r="E344" s="35"/>
      <c r="F344" s="36" t="s">
        <v>22</v>
      </c>
      <c r="G344" s="70" t="s">
        <v>192</v>
      </c>
      <c r="H344" s="71"/>
      <c r="I344" s="71">
        <v>0</v>
      </c>
      <c r="J344" s="122">
        <f>H344+I344</f>
        <v>0</v>
      </c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</row>
    <row r="345" spans="1:162" ht="30">
      <c r="A345" s="34"/>
      <c r="B345" s="35"/>
      <c r="C345" s="35"/>
      <c r="D345" s="35"/>
      <c r="E345" s="35"/>
      <c r="F345" s="36" t="s">
        <v>39</v>
      </c>
      <c r="G345" s="70" t="s">
        <v>193</v>
      </c>
      <c r="H345" s="71"/>
      <c r="I345" s="71">
        <v>0</v>
      </c>
      <c r="J345" s="122">
        <f>H345+I345</f>
        <v>0</v>
      </c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</row>
    <row r="346" spans="1:162" ht="21" customHeight="1">
      <c r="A346" s="34"/>
      <c r="B346" s="35"/>
      <c r="C346" s="35"/>
      <c r="D346" s="35"/>
      <c r="E346" s="35"/>
      <c r="F346" s="36" t="s">
        <v>75</v>
      </c>
      <c r="G346" s="70" t="s">
        <v>194</v>
      </c>
      <c r="H346" s="71"/>
      <c r="I346" s="71">
        <v>0</v>
      </c>
      <c r="J346" s="122">
        <f>H346+I346</f>
        <v>0</v>
      </c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</row>
    <row r="347" spans="1:162" ht="30">
      <c r="A347" s="34"/>
      <c r="B347" s="35"/>
      <c r="C347" s="35"/>
      <c r="D347" s="35"/>
      <c r="E347" s="35" t="s">
        <v>39</v>
      </c>
      <c r="F347" s="36"/>
      <c r="G347" s="70" t="s">
        <v>195</v>
      </c>
      <c r="H347" s="71"/>
      <c r="I347" s="71">
        <v>0</v>
      </c>
      <c r="J347" s="122">
        <f>H347+I347</f>
        <v>0</v>
      </c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</row>
    <row r="348" spans="1:162" ht="15.75">
      <c r="A348" s="25"/>
      <c r="B348" s="26"/>
      <c r="C348" s="26"/>
      <c r="D348" s="26">
        <v>79</v>
      </c>
      <c r="E348" s="26"/>
      <c r="F348" s="27"/>
      <c r="G348" s="67" t="s">
        <v>231</v>
      </c>
      <c r="H348" s="59"/>
      <c r="I348" s="59">
        <f aca="true" t="shared" si="9" ref="I348:J350">I349</f>
        <v>0</v>
      </c>
      <c r="J348" s="128">
        <f t="shared" si="9"/>
        <v>0</v>
      </c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</row>
    <row r="349" spans="1:162" ht="15.75">
      <c r="A349" s="25"/>
      <c r="B349" s="26"/>
      <c r="C349" s="26"/>
      <c r="D349" s="26">
        <v>81</v>
      </c>
      <c r="E349" s="26"/>
      <c r="F349" s="27"/>
      <c r="G349" s="67" t="s">
        <v>232</v>
      </c>
      <c r="H349" s="59"/>
      <c r="I349" s="59">
        <f t="shared" si="9"/>
        <v>0</v>
      </c>
      <c r="J349" s="128">
        <f t="shared" si="9"/>
        <v>0</v>
      </c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</row>
    <row r="350" spans="1:162" ht="15.75">
      <c r="A350" s="25"/>
      <c r="B350" s="26"/>
      <c r="C350" s="26"/>
      <c r="D350" s="26"/>
      <c r="E350" s="26" t="s">
        <v>24</v>
      </c>
      <c r="F350" s="27"/>
      <c r="G350" s="41" t="s">
        <v>233</v>
      </c>
      <c r="H350" s="59"/>
      <c r="I350" s="59">
        <f t="shared" si="9"/>
        <v>0</v>
      </c>
      <c r="J350" s="128">
        <f t="shared" si="9"/>
        <v>0</v>
      </c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</row>
    <row r="351" spans="1:162" ht="30">
      <c r="A351" s="34"/>
      <c r="B351" s="35"/>
      <c r="C351" s="35"/>
      <c r="D351" s="35"/>
      <c r="E351" s="35"/>
      <c r="F351" s="36" t="s">
        <v>24</v>
      </c>
      <c r="G351" s="70" t="s">
        <v>234</v>
      </c>
      <c r="H351" s="71"/>
      <c r="I351" s="71">
        <v>0</v>
      </c>
      <c r="J351" s="122">
        <f>H351+I351</f>
        <v>0</v>
      </c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</row>
    <row r="352" spans="1:162" ht="15">
      <c r="A352" s="34"/>
      <c r="B352" s="35"/>
      <c r="C352" s="35"/>
      <c r="D352" s="35">
        <v>85</v>
      </c>
      <c r="E352" s="35"/>
      <c r="F352" s="36"/>
      <c r="G352" s="70" t="s">
        <v>101</v>
      </c>
      <c r="H352" s="71"/>
      <c r="I352" s="71"/>
      <c r="J352" s="122">
        <f>H352+I352</f>
        <v>0</v>
      </c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</row>
    <row r="353" spans="1:162" ht="15" hidden="1">
      <c r="A353" s="34"/>
      <c r="B353" s="35"/>
      <c r="C353" s="35"/>
      <c r="D353" s="35"/>
      <c r="E353" s="35"/>
      <c r="F353" s="36"/>
      <c r="G353" s="70" t="s">
        <v>152</v>
      </c>
      <c r="H353" s="71"/>
      <c r="I353" s="71"/>
      <c r="J353" s="130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</row>
    <row r="354" spans="1:162" ht="15.75">
      <c r="A354" s="25" t="s">
        <v>200</v>
      </c>
      <c r="B354" s="26" t="s">
        <v>130</v>
      </c>
      <c r="C354" s="26"/>
      <c r="D354" s="26"/>
      <c r="E354" s="26"/>
      <c r="F354" s="27"/>
      <c r="G354" s="67" t="s">
        <v>235</v>
      </c>
      <c r="H354" s="59"/>
      <c r="I354" s="59">
        <f>I301+I306</f>
        <v>1634523</v>
      </c>
      <c r="J354" s="128">
        <f>J301+J306</f>
        <v>1634523</v>
      </c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</row>
    <row r="355" spans="1:162" ht="15.75">
      <c r="A355" s="25"/>
      <c r="B355" s="26">
        <v>15</v>
      </c>
      <c r="C355" s="26"/>
      <c r="D355" s="26"/>
      <c r="E355" s="26"/>
      <c r="F355" s="27"/>
      <c r="G355" s="67" t="s">
        <v>236</v>
      </c>
      <c r="H355" s="59"/>
      <c r="I355" s="59">
        <f>I356</f>
        <v>23000</v>
      </c>
      <c r="J355" s="128">
        <f>J356</f>
        <v>23000</v>
      </c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</row>
    <row r="356" spans="1:162" ht="30">
      <c r="A356" s="25"/>
      <c r="B356" s="26"/>
      <c r="C356" s="26" t="s">
        <v>47</v>
      </c>
      <c r="D356" s="26"/>
      <c r="E356" s="26"/>
      <c r="F356" s="27"/>
      <c r="G356" s="67" t="s">
        <v>237</v>
      </c>
      <c r="H356" s="59"/>
      <c r="I356" s="59">
        <f>I335</f>
        <v>23000</v>
      </c>
      <c r="J356" s="128">
        <f>J335</f>
        <v>23000</v>
      </c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</row>
    <row r="357" spans="1:162" ht="30">
      <c r="A357" s="25"/>
      <c r="B357" s="26" t="s">
        <v>47</v>
      </c>
      <c r="C357" s="26"/>
      <c r="D357" s="26"/>
      <c r="E357" s="26"/>
      <c r="F357" s="27"/>
      <c r="G357" s="67" t="s">
        <v>238</v>
      </c>
      <c r="H357" s="59"/>
      <c r="I357" s="59">
        <f>I358+I359</f>
        <v>224043</v>
      </c>
      <c r="J357" s="128">
        <f>J358+J359</f>
        <v>224043</v>
      </c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</row>
    <row r="358" spans="1:162" ht="30">
      <c r="A358" s="25"/>
      <c r="B358" s="26"/>
      <c r="C358" s="26" t="s">
        <v>22</v>
      </c>
      <c r="D358" s="26"/>
      <c r="E358" s="26"/>
      <c r="F358" s="27"/>
      <c r="G358" s="67" t="s">
        <v>239</v>
      </c>
      <c r="H358" s="59"/>
      <c r="I358" s="59">
        <f>+I294</f>
        <v>9941</v>
      </c>
      <c r="J358" s="128">
        <f>+J294</f>
        <v>9941</v>
      </c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</row>
    <row r="359" spans="1:162" ht="16.5" thickBot="1">
      <c r="A359" s="45"/>
      <c r="B359" s="46"/>
      <c r="C359" s="46" t="s">
        <v>39</v>
      </c>
      <c r="D359" s="46"/>
      <c r="E359" s="46"/>
      <c r="F359" s="47"/>
      <c r="G359" s="79" t="s">
        <v>240</v>
      </c>
      <c r="H359" s="80"/>
      <c r="I359" s="80">
        <f>I227-I354-I355-I358</f>
        <v>214102</v>
      </c>
      <c r="J359" s="135">
        <f>J227-J354-J355-J358</f>
        <v>214102</v>
      </c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</row>
    <row r="360" spans="1:162" s="1" customFormat="1" ht="36">
      <c r="A360" s="272" t="s">
        <v>241</v>
      </c>
      <c r="B360" s="273"/>
      <c r="C360" s="273"/>
      <c r="D360" s="273"/>
      <c r="E360" s="273"/>
      <c r="F360" s="274"/>
      <c r="G360" s="22" t="s">
        <v>242</v>
      </c>
      <c r="H360" s="55"/>
      <c r="I360" s="55">
        <f>I362+I365+I368+I371+I377+I381+I404+I408</f>
        <v>165905</v>
      </c>
      <c r="J360" s="136">
        <f>J362+J365+J368+J371+J377+J381+J404+J408</f>
        <v>165905</v>
      </c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</row>
    <row r="361" spans="1:162" ht="15.75">
      <c r="A361" s="25"/>
      <c r="B361" s="26"/>
      <c r="C361" s="26"/>
      <c r="D361" s="26" t="s">
        <v>24</v>
      </c>
      <c r="E361" s="26"/>
      <c r="F361" s="27"/>
      <c r="G361" s="67" t="s">
        <v>70</v>
      </c>
      <c r="H361" s="60"/>
      <c r="I361" s="60">
        <f>I362+I365+I368+I371+I377+I381</f>
        <v>165905</v>
      </c>
      <c r="J361" s="137">
        <f>J362+J365+J368+J371+J377+J381</f>
        <v>165905</v>
      </c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</row>
    <row r="362" spans="1:162" ht="15.75">
      <c r="A362" s="25"/>
      <c r="B362" s="26"/>
      <c r="C362" s="26"/>
      <c r="D362" s="26" t="s">
        <v>73</v>
      </c>
      <c r="E362" s="26"/>
      <c r="F362" s="27"/>
      <c r="G362" s="67" t="s">
        <v>74</v>
      </c>
      <c r="H362" s="59"/>
      <c r="I362" s="59">
        <f>I363</f>
        <v>0</v>
      </c>
      <c r="J362" s="128">
        <f>J363</f>
        <v>0</v>
      </c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</row>
    <row r="363" spans="1:162" ht="15.75">
      <c r="A363" s="25"/>
      <c r="B363" s="26"/>
      <c r="C363" s="26"/>
      <c r="D363" s="26"/>
      <c r="E363" s="26" t="s">
        <v>75</v>
      </c>
      <c r="F363" s="27"/>
      <c r="G363" s="41" t="s">
        <v>145</v>
      </c>
      <c r="H363" s="59"/>
      <c r="I363" s="59">
        <f>I364</f>
        <v>0</v>
      </c>
      <c r="J363" s="128">
        <f>J364</f>
        <v>0</v>
      </c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</row>
    <row r="364" spans="1:162" ht="15">
      <c r="A364" s="34"/>
      <c r="B364" s="35"/>
      <c r="C364" s="35"/>
      <c r="D364" s="35"/>
      <c r="E364" s="35"/>
      <c r="F364" s="36" t="s">
        <v>75</v>
      </c>
      <c r="G364" s="70" t="s">
        <v>149</v>
      </c>
      <c r="H364" s="71"/>
      <c r="I364" s="71"/>
      <c r="J364" s="122">
        <f>H364+I364</f>
        <v>0</v>
      </c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</row>
    <row r="365" spans="1:162" ht="15.75">
      <c r="A365" s="25"/>
      <c r="B365" s="26"/>
      <c r="C365" s="26"/>
      <c r="D365" s="26" t="s">
        <v>77</v>
      </c>
      <c r="E365" s="26"/>
      <c r="F365" s="27"/>
      <c r="G365" s="67" t="s">
        <v>243</v>
      </c>
      <c r="H365" s="59"/>
      <c r="I365" s="59">
        <f>I366+I367</f>
        <v>0</v>
      </c>
      <c r="J365" s="128">
        <f>J366+J367</f>
        <v>0</v>
      </c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</row>
    <row r="366" spans="1:162" ht="30" hidden="1">
      <c r="A366" s="34"/>
      <c r="B366" s="35"/>
      <c r="C366" s="35"/>
      <c r="D366" s="35"/>
      <c r="E366" s="35"/>
      <c r="F366" s="36"/>
      <c r="G366" s="70" t="s">
        <v>244</v>
      </c>
      <c r="H366" s="71"/>
      <c r="I366" s="71"/>
      <c r="J366" s="130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</row>
    <row r="367" spans="1:162" ht="30">
      <c r="A367" s="34"/>
      <c r="B367" s="35"/>
      <c r="C367" s="35"/>
      <c r="D367" s="35"/>
      <c r="E367" s="35">
        <v>19</v>
      </c>
      <c r="F367" s="36"/>
      <c r="G367" s="70" t="s">
        <v>245</v>
      </c>
      <c r="H367" s="71"/>
      <c r="I367" s="71">
        <v>0</v>
      </c>
      <c r="J367" s="122">
        <f>H367+I367</f>
        <v>0</v>
      </c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</row>
    <row r="368" spans="1:162" ht="30">
      <c r="A368" s="25"/>
      <c r="B368" s="26"/>
      <c r="C368" s="26"/>
      <c r="D368" s="26">
        <v>51</v>
      </c>
      <c r="E368" s="26"/>
      <c r="F368" s="27"/>
      <c r="G368" s="67" t="s">
        <v>218</v>
      </c>
      <c r="H368" s="59"/>
      <c r="I368" s="59">
        <f>I369</f>
        <v>0</v>
      </c>
      <c r="J368" s="128">
        <f>J369</f>
        <v>0</v>
      </c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</row>
    <row r="369" spans="1:162" ht="15.75">
      <c r="A369" s="25"/>
      <c r="B369" s="26"/>
      <c r="C369" s="26"/>
      <c r="D369" s="26"/>
      <c r="E369" s="26"/>
      <c r="F369" s="27"/>
      <c r="G369" s="41" t="s">
        <v>246</v>
      </c>
      <c r="H369" s="59"/>
      <c r="I369" s="59">
        <f>I370</f>
        <v>0</v>
      </c>
      <c r="J369" s="128">
        <f>J370</f>
        <v>0</v>
      </c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</row>
    <row r="370" spans="1:162" ht="48" customHeight="1">
      <c r="A370" s="34"/>
      <c r="B370" s="35"/>
      <c r="C370" s="35"/>
      <c r="D370" s="35"/>
      <c r="E370" s="35" t="s">
        <v>24</v>
      </c>
      <c r="F370" s="36">
        <v>18</v>
      </c>
      <c r="G370" s="70" t="s">
        <v>83</v>
      </c>
      <c r="H370" s="71"/>
      <c r="I370" s="71">
        <v>0</v>
      </c>
      <c r="J370" s="122">
        <f>H370+I370</f>
        <v>0</v>
      </c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</row>
    <row r="371" spans="1:162" ht="15.75">
      <c r="A371" s="25"/>
      <c r="B371" s="26"/>
      <c r="C371" s="26"/>
      <c r="D371" s="26">
        <v>55</v>
      </c>
      <c r="E371" s="26"/>
      <c r="F371" s="27"/>
      <c r="G371" s="67" t="s">
        <v>247</v>
      </c>
      <c r="H371" s="59"/>
      <c r="I371" s="59">
        <f>I372+I375</f>
        <v>0</v>
      </c>
      <c r="J371" s="128">
        <f>J372+J375</f>
        <v>0</v>
      </c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</row>
    <row r="372" spans="1:162" ht="15.75">
      <c r="A372" s="25"/>
      <c r="B372" s="26"/>
      <c r="C372" s="26"/>
      <c r="D372" s="26"/>
      <c r="E372" s="26" t="s">
        <v>24</v>
      </c>
      <c r="F372" s="27"/>
      <c r="G372" s="67" t="s">
        <v>248</v>
      </c>
      <c r="H372" s="59"/>
      <c r="I372" s="59">
        <f>I373+I374</f>
        <v>0</v>
      </c>
      <c r="J372" s="128">
        <f>J373+J374</f>
        <v>0</v>
      </c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</row>
    <row r="373" spans="1:162" ht="30">
      <c r="A373" s="34"/>
      <c r="B373" s="35"/>
      <c r="C373" s="35"/>
      <c r="D373" s="35"/>
      <c r="E373" s="35"/>
      <c r="F373" s="36" t="s">
        <v>112</v>
      </c>
      <c r="G373" s="70" t="s">
        <v>249</v>
      </c>
      <c r="H373" s="71"/>
      <c r="I373" s="71">
        <v>0</v>
      </c>
      <c r="J373" s="122">
        <f>H373+I373</f>
        <v>0</v>
      </c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</row>
    <row r="374" spans="1:162" ht="45">
      <c r="A374" s="34"/>
      <c r="B374" s="35"/>
      <c r="C374" s="35"/>
      <c r="D374" s="35"/>
      <c r="E374" s="35"/>
      <c r="F374" s="36">
        <v>11</v>
      </c>
      <c r="G374" s="70" t="s">
        <v>250</v>
      </c>
      <c r="H374" s="71"/>
      <c r="I374" s="71">
        <v>0</v>
      </c>
      <c r="J374" s="122">
        <f>H374+I374</f>
        <v>0</v>
      </c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</row>
    <row r="375" spans="1:162" ht="31.5">
      <c r="A375" s="25"/>
      <c r="B375" s="26"/>
      <c r="C375" s="26"/>
      <c r="D375" s="26"/>
      <c r="E375" s="26" t="s">
        <v>22</v>
      </c>
      <c r="F375" s="27"/>
      <c r="G375" s="41" t="s">
        <v>251</v>
      </c>
      <c r="H375" s="59"/>
      <c r="I375" s="59">
        <f>I376</f>
        <v>0</v>
      </c>
      <c r="J375" s="128">
        <f>J376</f>
        <v>0</v>
      </c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</row>
    <row r="376" spans="1:162" ht="30">
      <c r="A376" s="34"/>
      <c r="B376" s="35"/>
      <c r="C376" s="35"/>
      <c r="D376" s="35"/>
      <c r="E376" s="35"/>
      <c r="F376" s="36" t="s">
        <v>24</v>
      </c>
      <c r="G376" s="70" t="s">
        <v>252</v>
      </c>
      <c r="H376" s="71"/>
      <c r="I376" s="71">
        <v>0</v>
      </c>
      <c r="J376" s="122">
        <f>H376+I376</f>
        <v>0</v>
      </c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</row>
    <row r="377" spans="1:162" ht="47.25">
      <c r="A377" s="25"/>
      <c r="B377" s="26"/>
      <c r="C377" s="26"/>
      <c r="D377" s="26">
        <v>56</v>
      </c>
      <c r="E377" s="26"/>
      <c r="F377" s="27"/>
      <c r="G377" s="41" t="s">
        <v>253</v>
      </c>
      <c r="H377" s="58"/>
      <c r="I377" s="58">
        <v>0</v>
      </c>
      <c r="J377" s="122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</row>
    <row r="378" spans="1:162" ht="30">
      <c r="A378" s="25"/>
      <c r="B378" s="26"/>
      <c r="C378" s="26"/>
      <c r="D378" s="26"/>
      <c r="E378" s="86" t="s">
        <v>58</v>
      </c>
      <c r="F378" s="27"/>
      <c r="G378" s="70" t="s">
        <v>254</v>
      </c>
      <c r="H378" s="59"/>
      <c r="I378" s="59">
        <v>0</v>
      </c>
      <c r="J378" s="122">
        <f>H378+I378</f>
        <v>0</v>
      </c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</row>
    <row r="379" spans="1:162" ht="15">
      <c r="A379" s="34"/>
      <c r="B379" s="35"/>
      <c r="C379" s="35"/>
      <c r="D379" s="35"/>
      <c r="E379" s="86" t="s">
        <v>60</v>
      </c>
      <c r="F379" s="36"/>
      <c r="G379" s="70" t="s">
        <v>255</v>
      </c>
      <c r="H379" s="71"/>
      <c r="I379" s="71">
        <v>0</v>
      </c>
      <c r="J379" s="122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</row>
    <row r="380" spans="1:162" ht="15">
      <c r="A380" s="34"/>
      <c r="B380" s="35"/>
      <c r="C380" s="35"/>
      <c r="D380" s="35"/>
      <c r="E380" s="86" t="s">
        <v>294</v>
      </c>
      <c r="F380" s="36"/>
      <c r="G380" s="70" t="s">
        <v>256</v>
      </c>
      <c r="H380" s="71"/>
      <c r="I380" s="71">
        <v>0</v>
      </c>
      <c r="J380" s="122">
        <f>H380+I380</f>
        <v>0</v>
      </c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</row>
    <row r="381" spans="1:162" ht="15.75">
      <c r="A381" s="25"/>
      <c r="B381" s="26"/>
      <c r="C381" s="26"/>
      <c r="D381" s="26">
        <v>57</v>
      </c>
      <c r="E381" s="26"/>
      <c r="F381" s="27"/>
      <c r="G381" s="67" t="s">
        <v>257</v>
      </c>
      <c r="H381" s="59"/>
      <c r="I381" s="59">
        <f>I382</f>
        <v>165905</v>
      </c>
      <c r="J381" s="128">
        <f>J382</f>
        <v>165905</v>
      </c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</row>
    <row r="382" spans="1:162" ht="15.75">
      <c r="A382" s="25"/>
      <c r="B382" s="26"/>
      <c r="C382" s="26"/>
      <c r="D382" s="26"/>
      <c r="E382" s="26" t="s">
        <v>22</v>
      </c>
      <c r="F382" s="27"/>
      <c r="G382" s="41" t="s">
        <v>258</v>
      </c>
      <c r="H382" s="59"/>
      <c r="I382" s="59">
        <f>+I383</f>
        <v>165905</v>
      </c>
      <c r="J382" s="128">
        <f>+J383</f>
        <v>165905</v>
      </c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</row>
    <row r="383" spans="1:162" ht="15.75">
      <c r="A383" s="25"/>
      <c r="B383" s="26"/>
      <c r="C383" s="26"/>
      <c r="D383" s="26"/>
      <c r="E383" s="26"/>
      <c r="F383" s="27" t="s">
        <v>24</v>
      </c>
      <c r="G383" s="41" t="s">
        <v>259</v>
      </c>
      <c r="H383" s="59"/>
      <c r="I383" s="59">
        <f>+I384+I387+I391+I394+I398+I403+I399</f>
        <v>165905</v>
      </c>
      <c r="J383" s="128">
        <f>+J384+J387+J391+J394+J398+J403+J399</f>
        <v>165905</v>
      </c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</row>
    <row r="384" spans="1:162" ht="15.75">
      <c r="A384" s="25"/>
      <c r="B384" s="26"/>
      <c r="C384" s="26"/>
      <c r="D384" s="26"/>
      <c r="E384" s="26"/>
      <c r="F384" s="27"/>
      <c r="G384" s="87" t="s">
        <v>260</v>
      </c>
      <c r="H384" s="59"/>
      <c r="I384" s="59">
        <f>+I385+I386</f>
        <v>3500</v>
      </c>
      <c r="J384" s="128">
        <f>+J385+J386</f>
        <v>3500</v>
      </c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</row>
    <row r="385" spans="1:162" ht="15">
      <c r="A385" s="34"/>
      <c r="B385" s="35"/>
      <c r="C385" s="35"/>
      <c r="D385" s="35"/>
      <c r="E385" s="35"/>
      <c r="F385" s="36"/>
      <c r="G385" s="88" t="s">
        <v>261</v>
      </c>
      <c r="H385" s="89"/>
      <c r="I385" s="89"/>
      <c r="J385" s="122">
        <f>H385+I385</f>
        <v>0</v>
      </c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</row>
    <row r="386" spans="1:162" ht="15">
      <c r="A386" s="34"/>
      <c r="B386" s="35"/>
      <c r="C386" s="35"/>
      <c r="D386" s="35"/>
      <c r="E386" s="35"/>
      <c r="F386" s="36"/>
      <c r="G386" s="88" t="s">
        <v>262</v>
      </c>
      <c r="H386" s="89"/>
      <c r="I386" s="89">
        <v>3500</v>
      </c>
      <c r="J386" s="122">
        <f>H386+I386</f>
        <v>3500</v>
      </c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</row>
    <row r="387" spans="1:162" ht="30">
      <c r="A387" s="25"/>
      <c r="B387" s="26"/>
      <c r="C387" s="26"/>
      <c r="D387" s="26"/>
      <c r="E387" s="26"/>
      <c r="F387" s="27"/>
      <c r="G387" s="87" t="s">
        <v>263</v>
      </c>
      <c r="H387" s="59"/>
      <c r="I387" s="59">
        <f>+I388+I389+I390</f>
        <v>54741</v>
      </c>
      <c r="J387" s="128">
        <f>+J388+J389+J390</f>
        <v>54741</v>
      </c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</row>
    <row r="388" spans="1:162" ht="15">
      <c r="A388" s="34"/>
      <c r="B388" s="35"/>
      <c r="C388" s="35"/>
      <c r="D388" s="35"/>
      <c r="E388" s="35"/>
      <c r="F388" s="36"/>
      <c r="G388" s="88" t="s">
        <v>264</v>
      </c>
      <c r="H388" s="89"/>
      <c r="I388" s="89">
        <v>52903</v>
      </c>
      <c r="J388" s="122">
        <f>H388+I388</f>
        <v>52903</v>
      </c>
      <c r="K388" s="148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</row>
    <row r="389" spans="1:162" ht="15">
      <c r="A389" s="34"/>
      <c r="B389" s="35"/>
      <c r="C389" s="35"/>
      <c r="D389" s="35"/>
      <c r="E389" s="35"/>
      <c r="F389" s="36"/>
      <c r="G389" s="88" t="s">
        <v>265</v>
      </c>
      <c r="H389" s="89"/>
      <c r="I389" s="89">
        <v>1838</v>
      </c>
      <c r="J389" s="122">
        <f>H389+I389</f>
        <v>1838</v>
      </c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</row>
    <row r="390" spans="1:162" ht="15">
      <c r="A390" s="34"/>
      <c r="B390" s="35"/>
      <c r="C390" s="35"/>
      <c r="D390" s="35"/>
      <c r="E390" s="35"/>
      <c r="F390" s="36"/>
      <c r="G390" s="88" t="s">
        <v>266</v>
      </c>
      <c r="H390" s="89"/>
      <c r="I390" s="89">
        <v>0</v>
      </c>
      <c r="J390" s="122">
        <f>H390+I390</f>
        <v>0</v>
      </c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</row>
    <row r="391" spans="1:162" ht="15.75">
      <c r="A391" s="25"/>
      <c r="B391" s="26"/>
      <c r="C391" s="26"/>
      <c r="D391" s="26"/>
      <c r="E391" s="26"/>
      <c r="F391" s="27"/>
      <c r="G391" s="87" t="s">
        <v>267</v>
      </c>
      <c r="H391" s="59"/>
      <c r="I391" s="59">
        <f>+I392+I393</f>
        <v>6407</v>
      </c>
      <c r="J391" s="128">
        <f>+J392+J393</f>
        <v>6407</v>
      </c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</row>
    <row r="392" spans="1:162" ht="15">
      <c r="A392" s="34"/>
      <c r="B392" s="35"/>
      <c r="C392" s="35"/>
      <c r="D392" s="35"/>
      <c r="E392" s="35"/>
      <c r="F392" s="36"/>
      <c r="G392" s="88" t="s">
        <v>261</v>
      </c>
      <c r="H392" s="89"/>
      <c r="I392" s="89">
        <v>4000</v>
      </c>
      <c r="J392" s="122">
        <f>H392+I392</f>
        <v>4000</v>
      </c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</row>
    <row r="393" spans="1:162" ht="15">
      <c r="A393" s="34"/>
      <c r="B393" s="35"/>
      <c r="C393" s="35"/>
      <c r="D393" s="35"/>
      <c r="E393" s="35"/>
      <c r="F393" s="36"/>
      <c r="G393" s="88" t="s">
        <v>268</v>
      </c>
      <c r="H393" s="89"/>
      <c r="I393" s="89">
        <v>2407</v>
      </c>
      <c r="J393" s="122">
        <f>H393+I393</f>
        <v>2407</v>
      </c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</row>
    <row r="394" spans="1:162" ht="45">
      <c r="A394" s="25"/>
      <c r="B394" s="26"/>
      <c r="C394" s="26"/>
      <c r="D394" s="26"/>
      <c r="E394" s="26"/>
      <c r="F394" s="27"/>
      <c r="G394" s="87" t="s">
        <v>269</v>
      </c>
      <c r="H394" s="59"/>
      <c r="I394" s="59">
        <f>+I395+I396+I397</f>
        <v>84340</v>
      </c>
      <c r="J394" s="128">
        <f>+J395+J396+J397</f>
        <v>84340</v>
      </c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</row>
    <row r="395" spans="1:162" ht="15">
      <c r="A395" s="34"/>
      <c r="B395" s="35"/>
      <c r="C395" s="35"/>
      <c r="D395" s="35"/>
      <c r="E395" s="35"/>
      <c r="F395" s="36"/>
      <c r="G395" s="88" t="s">
        <v>270</v>
      </c>
      <c r="H395" s="89"/>
      <c r="I395" s="89">
        <v>83340</v>
      </c>
      <c r="J395" s="122">
        <f>H395+I395</f>
        <v>83340</v>
      </c>
      <c r="K395" s="148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</row>
    <row r="396" spans="1:162" ht="15">
      <c r="A396" s="34"/>
      <c r="B396" s="35"/>
      <c r="C396" s="35"/>
      <c r="D396" s="35"/>
      <c r="E396" s="35"/>
      <c r="F396" s="36"/>
      <c r="G396" s="88" t="s">
        <v>271</v>
      </c>
      <c r="H396" s="89"/>
      <c r="I396" s="89"/>
      <c r="J396" s="122">
        <f>H396+I396</f>
        <v>0</v>
      </c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</row>
    <row r="397" spans="1:162" ht="15">
      <c r="A397" s="34"/>
      <c r="B397" s="35"/>
      <c r="C397" s="35"/>
      <c r="D397" s="35"/>
      <c r="E397" s="35"/>
      <c r="F397" s="36"/>
      <c r="G397" s="88" t="s">
        <v>272</v>
      </c>
      <c r="H397" s="89"/>
      <c r="I397" s="89">
        <v>1000</v>
      </c>
      <c r="J397" s="122">
        <f>H397+I397</f>
        <v>1000</v>
      </c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</row>
    <row r="398" spans="1:162" ht="15">
      <c r="A398" s="34"/>
      <c r="B398" s="35"/>
      <c r="C398" s="35"/>
      <c r="D398" s="35"/>
      <c r="E398" s="35"/>
      <c r="F398" s="36"/>
      <c r="G398" s="88" t="s">
        <v>273</v>
      </c>
      <c r="H398" s="89"/>
      <c r="I398" s="89"/>
      <c r="J398" s="122">
        <f>H398+I398</f>
        <v>0</v>
      </c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</row>
    <row r="399" spans="1:162" ht="16.5" customHeight="1">
      <c r="A399" s="34"/>
      <c r="B399" s="35"/>
      <c r="C399" s="35"/>
      <c r="D399" s="35"/>
      <c r="E399" s="35"/>
      <c r="F399" s="36"/>
      <c r="G399" s="88" t="s">
        <v>274</v>
      </c>
      <c r="H399" s="71"/>
      <c r="I399" s="71"/>
      <c r="J399" s="122">
        <f>H399+I399</f>
        <v>0</v>
      </c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</row>
    <row r="400" spans="1:162" ht="15" hidden="1">
      <c r="A400" s="34"/>
      <c r="B400" s="35"/>
      <c r="C400" s="35"/>
      <c r="D400" s="35"/>
      <c r="E400" s="35"/>
      <c r="F400" s="36"/>
      <c r="G400" s="70"/>
      <c r="H400" s="71"/>
      <c r="I400" s="71"/>
      <c r="J400" s="130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</row>
    <row r="401" spans="1:162" ht="15" hidden="1">
      <c r="A401" s="34"/>
      <c r="B401" s="35"/>
      <c r="C401" s="35"/>
      <c r="D401" s="35"/>
      <c r="E401" s="35"/>
      <c r="F401" s="36"/>
      <c r="G401" s="70"/>
      <c r="H401" s="71"/>
      <c r="I401" s="71"/>
      <c r="J401" s="130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</row>
    <row r="402" spans="1:162" ht="15" hidden="1">
      <c r="A402" s="34"/>
      <c r="B402" s="35"/>
      <c r="C402" s="35"/>
      <c r="D402" s="35"/>
      <c r="E402" s="35"/>
      <c r="F402" s="36"/>
      <c r="G402" s="70"/>
      <c r="H402" s="71"/>
      <c r="I402" s="71"/>
      <c r="J402" s="130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</row>
    <row r="403" spans="1:162" ht="30">
      <c r="A403" s="34"/>
      <c r="B403" s="35"/>
      <c r="C403" s="35"/>
      <c r="D403" s="35"/>
      <c r="E403" s="35"/>
      <c r="F403" s="36"/>
      <c r="G403" s="88" t="s">
        <v>275</v>
      </c>
      <c r="H403" s="89"/>
      <c r="I403" s="89">
        <v>16917</v>
      </c>
      <c r="J403" s="122">
        <f>H403+I403</f>
        <v>16917</v>
      </c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</row>
    <row r="404" spans="1:162" ht="15.75">
      <c r="A404" s="25"/>
      <c r="B404" s="26"/>
      <c r="C404" s="26"/>
      <c r="D404" s="26">
        <v>79</v>
      </c>
      <c r="E404" s="26"/>
      <c r="F404" s="27"/>
      <c r="G404" s="67" t="s">
        <v>276</v>
      </c>
      <c r="H404" s="59"/>
      <c r="I404" s="59">
        <f>I405</f>
        <v>0</v>
      </c>
      <c r="J404" s="128">
        <f>J405</f>
        <v>0</v>
      </c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</row>
    <row r="405" spans="1:162" ht="15.75">
      <c r="A405" s="25"/>
      <c r="B405" s="26"/>
      <c r="C405" s="26"/>
      <c r="D405" s="26">
        <v>80</v>
      </c>
      <c r="E405" s="26"/>
      <c r="F405" s="27"/>
      <c r="G405" s="67" t="s">
        <v>277</v>
      </c>
      <c r="H405" s="59"/>
      <c r="I405" s="59">
        <f>I406+I407</f>
        <v>0</v>
      </c>
      <c r="J405" s="128">
        <f>J406+J407</f>
        <v>0</v>
      </c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</row>
    <row r="406" spans="1:162" ht="30">
      <c r="A406" s="34"/>
      <c r="B406" s="35"/>
      <c r="C406" s="35"/>
      <c r="D406" s="35"/>
      <c r="E406" s="35" t="s">
        <v>14</v>
      </c>
      <c r="F406" s="36"/>
      <c r="G406" s="70" t="s">
        <v>278</v>
      </c>
      <c r="H406" s="71"/>
      <c r="I406" s="71">
        <v>0</v>
      </c>
      <c r="J406" s="122">
        <f>H406+I406</f>
        <v>0</v>
      </c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</row>
    <row r="407" spans="1:162" ht="30">
      <c r="A407" s="34"/>
      <c r="B407" s="35"/>
      <c r="C407" s="35"/>
      <c r="D407" s="35"/>
      <c r="E407" s="35" t="s">
        <v>114</v>
      </c>
      <c r="F407" s="36"/>
      <c r="G407" s="70" t="s">
        <v>279</v>
      </c>
      <c r="H407" s="71"/>
      <c r="I407" s="71">
        <v>0</v>
      </c>
      <c r="J407" s="122">
        <f>H407+I407</f>
        <v>0</v>
      </c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</row>
    <row r="408" spans="1:162" ht="15">
      <c r="A408" s="34"/>
      <c r="B408" s="35"/>
      <c r="C408" s="35"/>
      <c r="D408" s="35">
        <v>85</v>
      </c>
      <c r="E408" s="35"/>
      <c r="F408" s="36"/>
      <c r="G408" s="70" t="s">
        <v>101</v>
      </c>
      <c r="H408" s="71"/>
      <c r="I408" s="71"/>
      <c r="J408" s="122">
        <f>H408+I408</f>
        <v>0</v>
      </c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</row>
    <row r="409" spans="1:162" ht="15">
      <c r="A409" s="34"/>
      <c r="B409" s="35"/>
      <c r="C409" s="35"/>
      <c r="D409" s="35"/>
      <c r="E409" s="35"/>
      <c r="F409" s="36"/>
      <c r="G409" s="70" t="s">
        <v>152</v>
      </c>
      <c r="H409" s="71"/>
      <c r="I409" s="71"/>
      <c r="J409" s="130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</row>
    <row r="410" spans="1:162" ht="15.75">
      <c r="A410" s="25" t="s">
        <v>241</v>
      </c>
      <c r="B410" s="26" t="s">
        <v>22</v>
      </c>
      <c r="C410" s="26"/>
      <c r="D410" s="26"/>
      <c r="E410" s="26"/>
      <c r="F410" s="27"/>
      <c r="G410" s="41" t="s">
        <v>280</v>
      </c>
      <c r="H410" s="59"/>
      <c r="I410" s="59">
        <f>SUM(I411:I413)</f>
        <v>165905</v>
      </c>
      <c r="J410" s="128">
        <f>SUM(J411:J413)</f>
        <v>165905</v>
      </c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</row>
    <row r="411" spans="1:162" ht="18" customHeight="1">
      <c r="A411" s="25"/>
      <c r="B411" s="26"/>
      <c r="C411" s="26" t="s">
        <v>14</v>
      </c>
      <c r="D411" s="26"/>
      <c r="E411" s="26"/>
      <c r="F411" s="27"/>
      <c r="G411" s="41" t="s">
        <v>281</v>
      </c>
      <c r="H411" s="59"/>
      <c r="I411" s="59">
        <f>I362+I368</f>
        <v>0</v>
      </c>
      <c r="J411" s="128">
        <f>J362+J368</f>
        <v>0</v>
      </c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</row>
    <row r="412" spans="1:162" ht="15.75">
      <c r="A412" s="25"/>
      <c r="B412" s="26"/>
      <c r="C412" s="26" t="s">
        <v>139</v>
      </c>
      <c r="D412" s="26"/>
      <c r="E412" s="26"/>
      <c r="F412" s="27"/>
      <c r="G412" s="41" t="s">
        <v>282</v>
      </c>
      <c r="H412" s="59"/>
      <c r="I412" s="59">
        <f>I365+I381</f>
        <v>165905</v>
      </c>
      <c r="J412" s="128">
        <f>J365+J381</f>
        <v>165905</v>
      </c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</row>
    <row r="413" spans="1:162" ht="15.75">
      <c r="A413" s="25"/>
      <c r="B413" s="26"/>
      <c r="C413" s="26" t="s">
        <v>75</v>
      </c>
      <c r="D413" s="26"/>
      <c r="E413" s="26"/>
      <c r="F413" s="27"/>
      <c r="G413" s="41" t="s">
        <v>283</v>
      </c>
      <c r="H413" s="59"/>
      <c r="I413" s="59">
        <f>I360-I411-I412</f>
        <v>0</v>
      </c>
      <c r="J413" s="128">
        <f>J360-J411-J412</f>
        <v>0</v>
      </c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</row>
    <row r="414" spans="1:162" ht="15.75">
      <c r="A414" s="25">
        <v>8904</v>
      </c>
      <c r="B414" s="26" t="s">
        <v>24</v>
      </c>
      <c r="C414" s="26"/>
      <c r="D414" s="26"/>
      <c r="E414" s="26"/>
      <c r="F414" s="27"/>
      <c r="G414" s="41" t="s">
        <v>284</v>
      </c>
      <c r="H414" s="59"/>
      <c r="I414" s="59">
        <f>+I133+I360</f>
        <v>2047471</v>
      </c>
      <c r="J414" s="128">
        <f>+J133+J360</f>
        <v>2047471</v>
      </c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</row>
    <row r="415" spans="1:162" ht="16.5" thickBot="1">
      <c r="A415" s="45"/>
      <c r="B415" s="46" t="s">
        <v>22</v>
      </c>
      <c r="C415" s="46"/>
      <c r="D415" s="46"/>
      <c r="E415" s="46"/>
      <c r="F415" s="47"/>
      <c r="G415" s="74" t="s">
        <v>285</v>
      </c>
      <c r="H415" s="80"/>
      <c r="I415" s="80">
        <f>+I78</f>
        <v>0</v>
      </c>
      <c r="J415" s="135">
        <f>+J78</f>
        <v>0</v>
      </c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</row>
    <row r="416" spans="1:162" ht="18">
      <c r="A416" s="272" t="s">
        <v>286</v>
      </c>
      <c r="B416" s="273"/>
      <c r="C416" s="273"/>
      <c r="D416" s="273"/>
      <c r="E416" s="273"/>
      <c r="F416" s="274"/>
      <c r="G416" s="22" t="s">
        <v>287</v>
      </c>
      <c r="H416" s="54"/>
      <c r="I416" s="54">
        <f>I10-I47</f>
        <v>-691352</v>
      </c>
      <c r="J416" s="126">
        <f>J10-J47</f>
        <v>-691352</v>
      </c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</row>
    <row r="417" spans="1:162" ht="15.75">
      <c r="A417" s="90"/>
      <c r="B417" s="91" t="s">
        <v>71</v>
      </c>
      <c r="C417" s="91"/>
      <c r="D417" s="91"/>
      <c r="E417" s="91"/>
      <c r="F417" s="92"/>
      <c r="G417" s="41" t="s">
        <v>288</v>
      </c>
      <c r="H417" s="59"/>
      <c r="I417" s="59">
        <f>+I44-I414</f>
        <v>-939200</v>
      </c>
      <c r="J417" s="128">
        <f>+J44-J414</f>
        <v>-939200</v>
      </c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</row>
    <row r="418" spans="1:162" ht="16.5" thickBot="1">
      <c r="A418" s="93"/>
      <c r="B418" s="94">
        <v>11</v>
      </c>
      <c r="C418" s="94"/>
      <c r="D418" s="94"/>
      <c r="E418" s="94"/>
      <c r="F418" s="95"/>
      <c r="G418" s="74" t="s">
        <v>289</v>
      </c>
      <c r="H418" s="80"/>
      <c r="I418" s="80">
        <f>+I45-I415</f>
        <v>157821</v>
      </c>
      <c r="J418" s="135">
        <f>+J45-J415</f>
        <v>157821</v>
      </c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</row>
    <row r="419" spans="1:162" ht="15" customHeight="1">
      <c r="A419" s="105"/>
      <c r="B419" s="105"/>
      <c r="C419" s="105"/>
      <c r="D419" s="105"/>
      <c r="E419" s="105"/>
      <c r="F419" s="105"/>
      <c r="G419" s="100"/>
      <c r="H419" s="147"/>
      <c r="I419" s="147"/>
      <c r="J419" s="147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</row>
    <row r="420" spans="1:162" s="104" customFormat="1" ht="47.25">
      <c r="A420" s="98"/>
      <c r="B420" s="98"/>
      <c r="C420" s="98"/>
      <c r="D420" s="99">
        <v>56</v>
      </c>
      <c r="E420" s="99"/>
      <c r="F420" s="99"/>
      <c r="G420" s="100" t="s">
        <v>290</v>
      </c>
      <c r="H420" s="101"/>
      <c r="I420" s="101">
        <f>I421+I425+I429</f>
        <v>0</v>
      </c>
      <c r="J420" s="101">
        <f>J421+J425+J429</f>
        <v>0</v>
      </c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103"/>
      <c r="DL420" s="103"/>
      <c r="DM420" s="103"/>
      <c r="DN420" s="103"/>
      <c r="DO420" s="103"/>
      <c r="DP420" s="103"/>
      <c r="DQ420" s="103"/>
      <c r="DR420" s="103"/>
      <c r="DS420" s="103"/>
      <c r="DT420" s="103"/>
      <c r="DU420" s="103"/>
      <c r="DV420" s="103"/>
      <c r="DW420" s="103"/>
      <c r="DX420" s="103"/>
      <c r="DY420" s="103"/>
      <c r="DZ420" s="103"/>
      <c r="EA420" s="103"/>
      <c r="EB420" s="103"/>
      <c r="EC420" s="103"/>
      <c r="ED420" s="103"/>
      <c r="EE420" s="103"/>
      <c r="EF420" s="103"/>
      <c r="EG420" s="103"/>
      <c r="EH420" s="103"/>
      <c r="EI420" s="103"/>
      <c r="EJ420" s="103"/>
      <c r="EK420" s="103"/>
      <c r="EL420" s="103"/>
      <c r="EM420" s="103"/>
      <c r="EN420" s="103"/>
      <c r="EO420" s="103"/>
      <c r="EP420" s="103"/>
      <c r="EQ420" s="103"/>
      <c r="ER420" s="103"/>
      <c r="ES420" s="103"/>
      <c r="ET420" s="103"/>
      <c r="EU420" s="103"/>
      <c r="EV420" s="103"/>
      <c r="EW420" s="103"/>
      <c r="EX420" s="103"/>
      <c r="EY420" s="103"/>
      <c r="EZ420" s="103"/>
      <c r="FA420" s="103"/>
      <c r="FB420" s="103"/>
      <c r="FC420" s="103"/>
      <c r="FD420" s="103"/>
      <c r="FE420" s="103"/>
      <c r="FF420" s="103"/>
    </row>
    <row r="421" spans="1:162" s="105" customFormat="1" ht="15.75">
      <c r="A421" s="98"/>
      <c r="B421" s="98"/>
      <c r="C421" s="98"/>
      <c r="D421" s="99"/>
      <c r="E421" s="99" t="s">
        <v>58</v>
      </c>
      <c r="F421" s="99"/>
      <c r="G421" s="105" t="s">
        <v>254</v>
      </c>
      <c r="H421" s="101">
        <v>0</v>
      </c>
      <c r="I421" s="101">
        <f>I422+I423+I424</f>
        <v>0</v>
      </c>
      <c r="J421" s="101">
        <f>J422+J423+J424</f>
        <v>0</v>
      </c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7"/>
      <c r="AU421" s="107"/>
      <c r="AV421" s="107"/>
      <c r="AW421" s="107"/>
      <c r="AX421" s="107"/>
      <c r="AY421" s="107"/>
      <c r="AZ421" s="107"/>
      <c r="BA421" s="107"/>
      <c r="BB421" s="107"/>
      <c r="BC421" s="107"/>
      <c r="BD421" s="107"/>
      <c r="BE421" s="107"/>
      <c r="BF421" s="107"/>
      <c r="BG421" s="107"/>
      <c r="BH421" s="107"/>
      <c r="BI421" s="107"/>
      <c r="BJ421" s="107"/>
      <c r="BK421" s="107"/>
      <c r="BL421" s="107"/>
      <c r="BM421" s="107"/>
      <c r="BN421" s="107"/>
      <c r="BO421" s="107"/>
      <c r="BP421" s="107"/>
      <c r="BQ421" s="107"/>
      <c r="BR421" s="107"/>
      <c r="BS421" s="107"/>
      <c r="BT421" s="107"/>
      <c r="BU421" s="107"/>
      <c r="BV421" s="107"/>
      <c r="BW421" s="107"/>
      <c r="BX421" s="107"/>
      <c r="BY421" s="107"/>
      <c r="BZ421" s="107"/>
      <c r="CA421" s="107"/>
      <c r="CB421" s="107"/>
      <c r="CC421" s="107"/>
      <c r="CD421" s="107"/>
      <c r="CE421" s="107"/>
      <c r="CF421" s="107"/>
      <c r="CG421" s="107"/>
      <c r="CH421" s="107"/>
      <c r="CI421" s="107"/>
      <c r="CJ421" s="107"/>
      <c r="CK421" s="107"/>
      <c r="CL421" s="107"/>
      <c r="CM421" s="107"/>
      <c r="CN421" s="107"/>
      <c r="CO421" s="107"/>
      <c r="CP421" s="107"/>
      <c r="CQ421" s="107"/>
      <c r="CR421" s="107"/>
      <c r="CS421" s="107"/>
      <c r="CT421" s="107"/>
      <c r="CU421" s="107"/>
      <c r="CV421" s="107"/>
      <c r="CW421" s="107"/>
      <c r="CX421" s="107"/>
      <c r="CY421" s="107"/>
      <c r="CZ421" s="107"/>
      <c r="DA421" s="107"/>
      <c r="DB421" s="107"/>
      <c r="DC421" s="107"/>
      <c r="DD421" s="107"/>
      <c r="DE421" s="107"/>
      <c r="DF421" s="107"/>
      <c r="DG421" s="107"/>
      <c r="DH421" s="107"/>
      <c r="DI421" s="107"/>
      <c r="DJ421" s="107"/>
      <c r="DK421" s="108"/>
      <c r="DL421" s="108"/>
      <c r="DM421" s="108"/>
      <c r="DN421" s="108"/>
      <c r="DO421" s="108"/>
      <c r="DP421" s="108"/>
      <c r="DQ421" s="108"/>
      <c r="DR421" s="108"/>
      <c r="DS421" s="108"/>
      <c r="DT421" s="108"/>
      <c r="DU421" s="108"/>
      <c r="DV421" s="108"/>
      <c r="DW421" s="108"/>
      <c r="DX421" s="108"/>
      <c r="DY421" s="108"/>
      <c r="DZ421" s="108"/>
      <c r="EA421" s="108"/>
      <c r="EB421" s="108"/>
      <c r="EC421" s="108"/>
      <c r="ED421" s="108"/>
      <c r="EE421" s="108"/>
      <c r="EF421" s="108"/>
      <c r="EG421" s="108"/>
      <c r="EH421" s="108"/>
      <c r="EI421" s="108"/>
      <c r="EJ421" s="108"/>
      <c r="EK421" s="108"/>
      <c r="EL421" s="108"/>
      <c r="EM421" s="108"/>
      <c r="EN421" s="108"/>
      <c r="EO421" s="108"/>
      <c r="EP421" s="108"/>
      <c r="EQ421" s="108"/>
      <c r="ER421" s="108"/>
      <c r="ES421" s="108"/>
      <c r="ET421" s="108"/>
      <c r="EU421" s="108"/>
      <c r="EV421" s="108"/>
      <c r="EW421" s="108"/>
      <c r="EX421" s="108"/>
      <c r="EY421" s="108"/>
      <c r="EZ421" s="108"/>
      <c r="FA421" s="108"/>
      <c r="FB421" s="108"/>
      <c r="FC421" s="108"/>
      <c r="FD421" s="108"/>
      <c r="FE421" s="108"/>
      <c r="FF421" s="108"/>
    </row>
    <row r="422" spans="1:162" s="104" customFormat="1" ht="15">
      <c r="A422" s="16"/>
      <c r="B422" s="16"/>
      <c r="C422" s="16"/>
      <c r="D422" s="109"/>
      <c r="E422" s="109"/>
      <c r="F422" s="109" t="s">
        <v>58</v>
      </c>
      <c r="G422" s="110" t="s">
        <v>291</v>
      </c>
      <c r="H422" s="111">
        <v>0</v>
      </c>
      <c r="I422" s="111">
        <v>0</v>
      </c>
      <c r="J422" s="111">
        <f>H422+I422</f>
        <v>0</v>
      </c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103"/>
      <c r="DL422" s="103"/>
      <c r="DM422" s="103"/>
      <c r="DN422" s="103"/>
      <c r="DO422" s="103"/>
      <c r="DP422" s="103"/>
      <c r="DQ422" s="103"/>
      <c r="DR422" s="103"/>
      <c r="DS422" s="103"/>
      <c r="DT422" s="103"/>
      <c r="DU422" s="103"/>
      <c r="DV422" s="103"/>
      <c r="DW422" s="103"/>
      <c r="DX422" s="103"/>
      <c r="DY422" s="103"/>
      <c r="DZ422" s="103"/>
      <c r="EA422" s="103"/>
      <c r="EB422" s="103"/>
      <c r="EC422" s="103"/>
      <c r="ED422" s="103"/>
      <c r="EE422" s="103"/>
      <c r="EF422" s="103"/>
      <c r="EG422" s="103"/>
      <c r="EH422" s="103"/>
      <c r="EI422" s="103"/>
      <c r="EJ422" s="103"/>
      <c r="EK422" s="103"/>
      <c r="EL422" s="103"/>
      <c r="EM422" s="103"/>
      <c r="EN422" s="103"/>
      <c r="EO422" s="103"/>
      <c r="EP422" s="103"/>
      <c r="EQ422" s="103"/>
      <c r="ER422" s="103"/>
      <c r="ES422" s="103"/>
      <c r="ET422" s="103"/>
      <c r="EU422" s="103"/>
      <c r="EV422" s="103"/>
      <c r="EW422" s="103"/>
      <c r="EX422" s="103"/>
      <c r="EY422" s="103"/>
      <c r="EZ422" s="103"/>
      <c r="FA422" s="103"/>
      <c r="FB422" s="103"/>
      <c r="FC422" s="103"/>
      <c r="FD422" s="103"/>
      <c r="FE422" s="103"/>
      <c r="FF422" s="103"/>
    </row>
    <row r="423" spans="1:162" s="104" customFormat="1" ht="15">
      <c r="A423" s="16"/>
      <c r="B423" s="16"/>
      <c r="C423" s="16"/>
      <c r="D423" s="109"/>
      <c r="E423" s="109"/>
      <c r="F423" s="109" t="s">
        <v>60</v>
      </c>
      <c r="G423" s="110" t="s">
        <v>292</v>
      </c>
      <c r="H423" s="111">
        <v>0</v>
      </c>
      <c r="I423" s="111">
        <v>0</v>
      </c>
      <c r="J423" s="111">
        <f>H423+I423</f>
        <v>0</v>
      </c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103"/>
      <c r="DL423" s="103"/>
      <c r="DM423" s="103"/>
      <c r="DN423" s="103"/>
      <c r="DO423" s="103"/>
      <c r="DP423" s="103"/>
      <c r="DQ423" s="103"/>
      <c r="DR423" s="103"/>
      <c r="DS423" s="103"/>
      <c r="DT423" s="103"/>
      <c r="DU423" s="103"/>
      <c r="DV423" s="103"/>
      <c r="DW423" s="103"/>
      <c r="DX423" s="103"/>
      <c r="DY423" s="103"/>
      <c r="DZ423" s="103"/>
      <c r="EA423" s="103"/>
      <c r="EB423" s="103"/>
      <c r="EC423" s="103"/>
      <c r="ED423" s="103"/>
      <c r="EE423" s="103"/>
      <c r="EF423" s="103"/>
      <c r="EG423" s="103"/>
      <c r="EH423" s="103"/>
      <c r="EI423" s="103"/>
      <c r="EJ423" s="103"/>
      <c r="EK423" s="103"/>
      <c r="EL423" s="103"/>
      <c r="EM423" s="103"/>
      <c r="EN423" s="103"/>
      <c r="EO423" s="103"/>
      <c r="EP423" s="103"/>
      <c r="EQ423" s="103"/>
      <c r="ER423" s="103"/>
      <c r="ES423" s="103"/>
      <c r="ET423" s="103"/>
      <c r="EU423" s="103"/>
      <c r="EV423" s="103"/>
      <c r="EW423" s="103"/>
      <c r="EX423" s="103"/>
      <c r="EY423" s="103"/>
      <c r="EZ423" s="103"/>
      <c r="FA423" s="103"/>
      <c r="FB423" s="103"/>
      <c r="FC423" s="103"/>
      <c r="FD423" s="103"/>
      <c r="FE423" s="103"/>
      <c r="FF423" s="103"/>
    </row>
    <row r="424" spans="1:162" s="104" customFormat="1" ht="15">
      <c r="A424" s="16"/>
      <c r="B424" s="16"/>
      <c r="C424" s="16"/>
      <c r="D424" s="109"/>
      <c r="E424" s="109"/>
      <c r="F424" s="109" t="s">
        <v>215</v>
      </c>
      <c r="G424" s="110" t="s">
        <v>293</v>
      </c>
      <c r="H424" s="111">
        <v>0</v>
      </c>
      <c r="I424" s="111">
        <v>0</v>
      </c>
      <c r="J424" s="111">
        <f>H424+I424</f>
        <v>0</v>
      </c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103"/>
      <c r="DL424" s="103"/>
      <c r="DM424" s="103"/>
      <c r="DN424" s="103"/>
      <c r="DO424" s="103"/>
      <c r="DP424" s="103"/>
      <c r="DQ424" s="103"/>
      <c r="DR424" s="103"/>
      <c r="DS424" s="103"/>
      <c r="DT424" s="103"/>
      <c r="DU424" s="103"/>
      <c r="DV424" s="103"/>
      <c r="DW424" s="103"/>
      <c r="DX424" s="103"/>
      <c r="DY424" s="103"/>
      <c r="DZ424" s="103"/>
      <c r="EA424" s="103"/>
      <c r="EB424" s="103"/>
      <c r="EC424" s="103"/>
      <c r="ED424" s="103"/>
      <c r="EE424" s="103"/>
      <c r="EF424" s="103"/>
      <c r="EG424" s="103"/>
      <c r="EH424" s="103"/>
      <c r="EI424" s="103"/>
      <c r="EJ424" s="103"/>
      <c r="EK424" s="103"/>
      <c r="EL424" s="103"/>
      <c r="EM424" s="103"/>
      <c r="EN424" s="103"/>
      <c r="EO424" s="103"/>
      <c r="EP424" s="103"/>
      <c r="EQ424" s="103"/>
      <c r="ER424" s="103"/>
      <c r="ES424" s="103"/>
      <c r="ET424" s="103"/>
      <c r="EU424" s="103"/>
      <c r="EV424" s="103"/>
      <c r="EW424" s="103"/>
      <c r="EX424" s="103"/>
      <c r="EY424" s="103"/>
      <c r="EZ424" s="103"/>
      <c r="FA424" s="103"/>
      <c r="FB424" s="103"/>
      <c r="FC424" s="103"/>
      <c r="FD424" s="103"/>
      <c r="FE424" s="103"/>
      <c r="FF424" s="103"/>
    </row>
    <row r="425" spans="1:162" s="105" customFormat="1" ht="15.75">
      <c r="A425" s="112"/>
      <c r="B425" s="112"/>
      <c r="C425" s="112"/>
      <c r="D425" s="113"/>
      <c r="E425" s="113" t="s">
        <v>60</v>
      </c>
      <c r="F425" s="113"/>
      <c r="G425" s="100" t="s">
        <v>255</v>
      </c>
      <c r="H425" s="101"/>
      <c r="I425" s="101">
        <f>I426+I427+I428</f>
        <v>0</v>
      </c>
      <c r="J425" s="101">
        <f>J426+J427+J428</f>
        <v>0</v>
      </c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7"/>
      <c r="AU425" s="107"/>
      <c r="AV425" s="107"/>
      <c r="AW425" s="107"/>
      <c r="AX425" s="107"/>
      <c r="AY425" s="107"/>
      <c r="AZ425" s="107"/>
      <c r="BA425" s="107"/>
      <c r="BB425" s="107"/>
      <c r="BC425" s="107"/>
      <c r="BD425" s="107"/>
      <c r="BE425" s="107"/>
      <c r="BF425" s="107"/>
      <c r="BG425" s="107"/>
      <c r="BH425" s="107"/>
      <c r="BI425" s="107"/>
      <c r="BJ425" s="107"/>
      <c r="BK425" s="107"/>
      <c r="BL425" s="107"/>
      <c r="BM425" s="107"/>
      <c r="BN425" s="107"/>
      <c r="BO425" s="107"/>
      <c r="BP425" s="107"/>
      <c r="BQ425" s="107"/>
      <c r="BR425" s="107"/>
      <c r="BS425" s="107"/>
      <c r="BT425" s="107"/>
      <c r="BU425" s="107"/>
      <c r="BV425" s="107"/>
      <c r="BW425" s="107"/>
      <c r="BX425" s="107"/>
      <c r="BY425" s="107"/>
      <c r="BZ425" s="107"/>
      <c r="CA425" s="107"/>
      <c r="CB425" s="107"/>
      <c r="CC425" s="107"/>
      <c r="CD425" s="107"/>
      <c r="CE425" s="107"/>
      <c r="CF425" s="107"/>
      <c r="CG425" s="107"/>
      <c r="CH425" s="107"/>
      <c r="CI425" s="107"/>
      <c r="CJ425" s="107"/>
      <c r="CK425" s="107"/>
      <c r="CL425" s="107"/>
      <c r="CM425" s="107"/>
      <c r="CN425" s="107"/>
      <c r="CO425" s="107"/>
      <c r="CP425" s="107"/>
      <c r="CQ425" s="107"/>
      <c r="CR425" s="107"/>
      <c r="CS425" s="107"/>
      <c r="CT425" s="107"/>
      <c r="CU425" s="107"/>
      <c r="CV425" s="107"/>
      <c r="CW425" s="107"/>
      <c r="CX425" s="107"/>
      <c r="CY425" s="107"/>
      <c r="CZ425" s="107"/>
      <c r="DA425" s="107"/>
      <c r="DB425" s="107"/>
      <c r="DC425" s="107"/>
      <c r="DD425" s="107"/>
      <c r="DE425" s="107"/>
      <c r="DF425" s="107"/>
      <c r="DG425" s="107"/>
      <c r="DH425" s="107"/>
      <c r="DI425" s="107"/>
      <c r="DJ425" s="107"/>
      <c r="DK425" s="108"/>
      <c r="DL425" s="108"/>
      <c r="DM425" s="108"/>
      <c r="DN425" s="108"/>
      <c r="DO425" s="108"/>
      <c r="DP425" s="108"/>
      <c r="DQ425" s="108"/>
      <c r="DR425" s="108"/>
      <c r="DS425" s="108"/>
      <c r="DT425" s="108"/>
      <c r="DU425" s="108"/>
      <c r="DV425" s="108"/>
      <c r="DW425" s="108"/>
      <c r="DX425" s="108"/>
      <c r="DY425" s="108"/>
      <c r="DZ425" s="108"/>
      <c r="EA425" s="108"/>
      <c r="EB425" s="108"/>
      <c r="EC425" s="108"/>
      <c r="ED425" s="108"/>
      <c r="EE425" s="108"/>
      <c r="EF425" s="108"/>
      <c r="EG425" s="108"/>
      <c r="EH425" s="108"/>
      <c r="EI425" s="108"/>
      <c r="EJ425" s="108"/>
      <c r="EK425" s="108"/>
      <c r="EL425" s="108"/>
      <c r="EM425" s="108"/>
      <c r="EN425" s="108"/>
      <c r="EO425" s="108"/>
      <c r="EP425" s="108"/>
      <c r="EQ425" s="108"/>
      <c r="ER425" s="108"/>
      <c r="ES425" s="108"/>
      <c r="ET425" s="108"/>
      <c r="EU425" s="108"/>
      <c r="EV425" s="108"/>
      <c r="EW425" s="108"/>
      <c r="EX425" s="108"/>
      <c r="EY425" s="108"/>
      <c r="EZ425" s="108"/>
      <c r="FA425" s="108"/>
      <c r="FB425" s="108"/>
      <c r="FC425" s="108"/>
      <c r="FD425" s="108"/>
      <c r="FE425" s="108"/>
      <c r="FF425" s="108"/>
    </row>
    <row r="426" spans="1:162" s="104" customFormat="1" ht="15">
      <c r="A426" s="16"/>
      <c r="B426" s="16"/>
      <c r="C426" s="16"/>
      <c r="D426" s="109"/>
      <c r="E426" s="109"/>
      <c r="F426" s="109" t="s">
        <v>58</v>
      </c>
      <c r="G426" s="110" t="s">
        <v>291</v>
      </c>
      <c r="H426" s="111"/>
      <c r="I426" s="111"/>
      <c r="J426" s="111">
        <f>H426+I426</f>
        <v>0</v>
      </c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103"/>
      <c r="DL426" s="103"/>
      <c r="DM426" s="103"/>
      <c r="DN426" s="103"/>
      <c r="DO426" s="103"/>
      <c r="DP426" s="103"/>
      <c r="DQ426" s="103"/>
      <c r="DR426" s="103"/>
      <c r="DS426" s="103"/>
      <c r="DT426" s="103"/>
      <c r="DU426" s="103"/>
      <c r="DV426" s="103"/>
      <c r="DW426" s="103"/>
      <c r="DX426" s="103"/>
      <c r="DY426" s="103"/>
      <c r="DZ426" s="103"/>
      <c r="EA426" s="103"/>
      <c r="EB426" s="103"/>
      <c r="EC426" s="103"/>
      <c r="ED426" s="103"/>
      <c r="EE426" s="103"/>
      <c r="EF426" s="103"/>
      <c r="EG426" s="103"/>
      <c r="EH426" s="103"/>
      <c r="EI426" s="103"/>
      <c r="EJ426" s="103"/>
      <c r="EK426" s="103"/>
      <c r="EL426" s="103"/>
      <c r="EM426" s="103"/>
      <c r="EN426" s="103"/>
      <c r="EO426" s="103"/>
      <c r="EP426" s="103"/>
      <c r="EQ426" s="103"/>
      <c r="ER426" s="103"/>
      <c r="ES426" s="103"/>
      <c r="ET426" s="103"/>
      <c r="EU426" s="103"/>
      <c r="EV426" s="103"/>
      <c r="EW426" s="103"/>
      <c r="EX426" s="103"/>
      <c r="EY426" s="103"/>
      <c r="EZ426" s="103"/>
      <c r="FA426" s="103"/>
      <c r="FB426" s="103"/>
      <c r="FC426" s="103"/>
      <c r="FD426" s="103"/>
      <c r="FE426" s="103"/>
      <c r="FF426" s="103"/>
    </row>
    <row r="427" spans="1:162" s="104" customFormat="1" ht="15">
      <c r="A427" s="16"/>
      <c r="B427" s="16"/>
      <c r="C427" s="16"/>
      <c r="D427" s="109"/>
      <c r="E427" s="109"/>
      <c r="F427" s="109" t="s">
        <v>60</v>
      </c>
      <c r="G427" s="110" t="s">
        <v>292</v>
      </c>
      <c r="H427" s="111"/>
      <c r="I427" s="111"/>
      <c r="J427" s="111">
        <f>H427+I427</f>
        <v>0</v>
      </c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103"/>
      <c r="DL427" s="103"/>
      <c r="DM427" s="103"/>
      <c r="DN427" s="103"/>
      <c r="DO427" s="103"/>
      <c r="DP427" s="103"/>
      <c r="DQ427" s="103"/>
      <c r="DR427" s="103"/>
      <c r="DS427" s="103"/>
      <c r="DT427" s="103"/>
      <c r="DU427" s="103"/>
      <c r="DV427" s="103"/>
      <c r="DW427" s="103"/>
      <c r="DX427" s="103"/>
      <c r="DY427" s="103"/>
      <c r="DZ427" s="103"/>
      <c r="EA427" s="103"/>
      <c r="EB427" s="103"/>
      <c r="EC427" s="103"/>
      <c r="ED427" s="103"/>
      <c r="EE427" s="103"/>
      <c r="EF427" s="103"/>
      <c r="EG427" s="103"/>
      <c r="EH427" s="103"/>
      <c r="EI427" s="103"/>
      <c r="EJ427" s="103"/>
      <c r="EK427" s="103"/>
      <c r="EL427" s="103"/>
      <c r="EM427" s="103"/>
      <c r="EN427" s="103"/>
      <c r="EO427" s="103"/>
      <c r="EP427" s="103"/>
      <c r="EQ427" s="103"/>
      <c r="ER427" s="103"/>
      <c r="ES427" s="103"/>
      <c r="ET427" s="103"/>
      <c r="EU427" s="103"/>
      <c r="EV427" s="103"/>
      <c r="EW427" s="103"/>
      <c r="EX427" s="103"/>
      <c r="EY427" s="103"/>
      <c r="EZ427" s="103"/>
      <c r="FA427" s="103"/>
      <c r="FB427" s="103"/>
      <c r="FC427" s="103"/>
      <c r="FD427" s="103"/>
      <c r="FE427" s="103"/>
      <c r="FF427" s="103"/>
    </row>
    <row r="428" spans="1:162" s="104" customFormat="1" ht="15">
      <c r="A428" s="16"/>
      <c r="B428" s="16"/>
      <c r="C428" s="16"/>
      <c r="D428" s="109"/>
      <c r="E428" s="109"/>
      <c r="F428" s="109" t="s">
        <v>215</v>
      </c>
      <c r="G428" s="110" t="s">
        <v>293</v>
      </c>
      <c r="H428" s="111"/>
      <c r="I428" s="111">
        <v>0</v>
      </c>
      <c r="J428" s="111">
        <f>H428+I428</f>
        <v>0</v>
      </c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103"/>
      <c r="DL428" s="103"/>
      <c r="DM428" s="103"/>
      <c r="DN428" s="103"/>
      <c r="DO428" s="103"/>
      <c r="DP428" s="103"/>
      <c r="DQ428" s="103"/>
      <c r="DR428" s="103"/>
      <c r="DS428" s="103"/>
      <c r="DT428" s="103"/>
      <c r="DU428" s="103"/>
      <c r="DV428" s="103"/>
      <c r="DW428" s="103"/>
      <c r="DX428" s="103"/>
      <c r="DY428" s="103"/>
      <c r="DZ428" s="103"/>
      <c r="EA428" s="103"/>
      <c r="EB428" s="103"/>
      <c r="EC428" s="103"/>
      <c r="ED428" s="103"/>
      <c r="EE428" s="103"/>
      <c r="EF428" s="103"/>
      <c r="EG428" s="103"/>
      <c r="EH428" s="103"/>
      <c r="EI428" s="103"/>
      <c r="EJ428" s="103"/>
      <c r="EK428" s="103"/>
      <c r="EL428" s="103"/>
      <c r="EM428" s="103"/>
      <c r="EN428" s="103"/>
      <c r="EO428" s="103"/>
      <c r="EP428" s="103"/>
      <c r="EQ428" s="103"/>
      <c r="ER428" s="103"/>
      <c r="ES428" s="103"/>
      <c r="ET428" s="103"/>
      <c r="EU428" s="103"/>
      <c r="EV428" s="103"/>
      <c r="EW428" s="103"/>
      <c r="EX428" s="103"/>
      <c r="EY428" s="103"/>
      <c r="EZ428" s="103"/>
      <c r="FA428" s="103"/>
      <c r="FB428" s="103"/>
      <c r="FC428" s="103"/>
      <c r="FD428" s="103"/>
      <c r="FE428" s="103"/>
      <c r="FF428" s="103"/>
    </row>
    <row r="429" spans="1:162" s="105" customFormat="1" ht="47.25">
      <c r="A429" s="112"/>
      <c r="B429" s="112"/>
      <c r="C429" s="112"/>
      <c r="D429" s="113"/>
      <c r="E429" s="113" t="s">
        <v>294</v>
      </c>
      <c r="F429" s="113"/>
      <c r="G429" s="100" t="s">
        <v>295</v>
      </c>
      <c r="H429" s="101">
        <v>0</v>
      </c>
      <c r="I429" s="101">
        <f>I430+I431+I432</f>
        <v>0</v>
      </c>
      <c r="J429" s="101">
        <f>J430+J431+J432</f>
        <v>0</v>
      </c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7"/>
      <c r="AU429" s="107"/>
      <c r="AV429" s="107"/>
      <c r="AW429" s="107"/>
      <c r="AX429" s="107"/>
      <c r="AY429" s="107"/>
      <c r="AZ429" s="107"/>
      <c r="BA429" s="107"/>
      <c r="BB429" s="107"/>
      <c r="BC429" s="107"/>
      <c r="BD429" s="107"/>
      <c r="BE429" s="107"/>
      <c r="BF429" s="107"/>
      <c r="BG429" s="107"/>
      <c r="BH429" s="107"/>
      <c r="BI429" s="107"/>
      <c r="BJ429" s="107"/>
      <c r="BK429" s="107"/>
      <c r="BL429" s="107"/>
      <c r="BM429" s="107"/>
      <c r="BN429" s="107"/>
      <c r="BO429" s="107"/>
      <c r="BP429" s="107"/>
      <c r="BQ429" s="107"/>
      <c r="BR429" s="107"/>
      <c r="BS429" s="107"/>
      <c r="BT429" s="107"/>
      <c r="BU429" s="107"/>
      <c r="BV429" s="107"/>
      <c r="BW429" s="107"/>
      <c r="BX429" s="107"/>
      <c r="BY429" s="107"/>
      <c r="BZ429" s="107"/>
      <c r="CA429" s="107"/>
      <c r="CB429" s="107"/>
      <c r="CC429" s="107"/>
      <c r="CD429" s="107"/>
      <c r="CE429" s="107"/>
      <c r="CF429" s="107"/>
      <c r="CG429" s="107"/>
      <c r="CH429" s="107"/>
      <c r="CI429" s="107"/>
      <c r="CJ429" s="107"/>
      <c r="CK429" s="107"/>
      <c r="CL429" s="107"/>
      <c r="CM429" s="107"/>
      <c r="CN429" s="107"/>
      <c r="CO429" s="107"/>
      <c r="CP429" s="107"/>
      <c r="CQ429" s="107"/>
      <c r="CR429" s="107"/>
      <c r="CS429" s="107"/>
      <c r="CT429" s="107"/>
      <c r="CU429" s="107"/>
      <c r="CV429" s="107"/>
      <c r="CW429" s="107"/>
      <c r="CX429" s="107"/>
      <c r="CY429" s="107"/>
      <c r="CZ429" s="107"/>
      <c r="DA429" s="107"/>
      <c r="DB429" s="107"/>
      <c r="DC429" s="107"/>
      <c r="DD429" s="107"/>
      <c r="DE429" s="107"/>
      <c r="DF429" s="107"/>
      <c r="DG429" s="107"/>
      <c r="DH429" s="107"/>
      <c r="DI429" s="107"/>
      <c r="DJ429" s="107"/>
      <c r="DK429" s="108"/>
      <c r="DL429" s="108"/>
      <c r="DM429" s="108"/>
      <c r="DN429" s="108"/>
      <c r="DO429" s="108"/>
      <c r="DP429" s="108"/>
      <c r="DQ429" s="108"/>
      <c r="DR429" s="108"/>
      <c r="DS429" s="108"/>
      <c r="DT429" s="108"/>
      <c r="DU429" s="108"/>
      <c r="DV429" s="108"/>
      <c r="DW429" s="108"/>
      <c r="DX429" s="108"/>
      <c r="DY429" s="108"/>
      <c r="DZ429" s="108"/>
      <c r="EA429" s="108"/>
      <c r="EB429" s="108"/>
      <c r="EC429" s="108"/>
      <c r="ED429" s="108"/>
      <c r="EE429" s="108"/>
      <c r="EF429" s="108"/>
      <c r="EG429" s="108"/>
      <c r="EH429" s="108"/>
      <c r="EI429" s="108"/>
      <c r="EJ429" s="108"/>
      <c r="EK429" s="108"/>
      <c r="EL429" s="108"/>
      <c r="EM429" s="108"/>
      <c r="EN429" s="108"/>
      <c r="EO429" s="108"/>
      <c r="EP429" s="108"/>
      <c r="EQ429" s="108"/>
      <c r="ER429" s="108"/>
      <c r="ES429" s="108"/>
      <c r="ET429" s="108"/>
      <c r="EU429" s="108"/>
      <c r="EV429" s="108"/>
      <c r="EW429" s="108"/>
      <c r="EX429" s="108"/>
      <c r="EY429" s="108"/>
      <c r="EZ429" s="108"/>
      <c r="FA429" s="108"/>
      <c r="FB429" s="108"/>
      <c r="FC429" s="108"/>
      <c r="FD429" s="108"/>
      <c r="FE429" s="108"/>
      <c r="FF429" s="108"/>
    </row>
    <row r="430" spans="1:162" s="104" customFormat="1" ht="15">
      <c r="A430" s="16"/>
      <c r="B430" s="16"/>
      <c r="C430" s="16"/>
      <c r="D430" s="109"/>
      <c r="E430" s="109"/>
      <c r="F430" s="109" t="s">
        <v>58</v>
      </c>
      <c r="G430" s="110" t="s">
        <v>291</v>
      </c>
      <c r="H430" s="111">
        <v>0</v>
      </c>
      <c r="I430" s="111">
        <v>0</v>
      </c>
      <c r="J430" s="111">
        <f>H430+I430</f>
        <v>0</v>
      </c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103"/>
      <c r="DL430" s="103"/>
      <c r="DM430" s="103"/>
      <c r="DN430" s="103"/>
      <c r="DO430" s="103"/>
      <c r="DP430" s="103"/>
      <c r="DQ430" s="103"/>
      <c r="DR430" s="103"/>
      <c r="DS430" s="103"/>
      <c r="DT430" s="103"/>
      <c r="DU430" s="103"/>
      <c r="DV430" s="103"/>
      <c r="DW430" s="103"/>
      <c r="DX430" s="103"/>
      <c r="DY430" s="103"/>
      <c r="DZ430" s="103"/>
      <c r="EA430" s="103"/>
      <c r="EB430" s="103"/>
      <c r="EC430" s="103"/>
      <c r="ED430" s="103"/>
      <c r="EE430" s="103"/>
      <c r="EF430" s="103"/>
      <c r="EG430" s="103"/>
      <c r="EH430" s="103"/>
      <c r="EI430" s="103"/>
      <c r="EJ430" s="103"/>
      <c r="EK430" s="103"/>
      <c r="EL430" s="103"/>
      <c r="EM430" s="103"/>
      <c r="EN430" s="103"/>
      <c r="EO430" s="103"/>
      <c r="EP430" s="103"/>
      <c r="EQ430" s="103"/>
      <c r="ER430" s="103"/>
      <c r="ES430" s="103"/>
      <c r="ET430" s="103"/>
      <c r="EU430" s="103"/>
      <c r="EV430" s="103"/>
      <c r="EW430" s="103"/>
      <c r="EX430" s="103"/>
      <c r="EY430" s="103"/>
      <c r="EZ430" s="103"/>
      <c r="FA430" s="103"/>
      <c r="FB430" s="103"/>
      <c r="FC430" s="103"/>
      <c r="FD430" s="103"/>
      <c r="FE430" s="103"/>
      <c r="FF430" s="103"/>
    </row>
    <row r="431" spans="1:162" s="104" customFormat="1" ht="15">
      <c r="A431" s="16"/>
      <c r="B431" s="16"/>
      <c r="C431" s="16"/>
      <c r="D431" s="109"/>
      <c r="E431" s="109"/>
      <c r="F431" s="109" t="s">
        <v>60</v>
      </c>
      <c r="G431" s="110" t="s">
        <v>292</v>
      </c>
      <c r="H431" s="111">
        <v>0</v>
      </c>
      <c r="I431" s="111">
        <v>0</v>
      </c>
      <c r="J431" s="111">
        <f>H431+I431</f>
        <v>0</v>
      </c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103"/>
      <c r="DL431" s="103"/>
      <c r="DM431" s="103"/>
      <c r="DN431" s="103"/>
      <c r="DO431" s="103"/>
      <c r="DP431" s="103"/>
      <c r="DQ431" s="103"/>
      <c r="DR431" s="103"/>
      <c r="DS431" s="103"/>
      <c r="DT431" s="103"/>
      <c r="DU431" s="103"/>
      <c r="DV431" s="103"/>
      <c r="DW431" s="103"/>
      <c r="DX431" s="103"/>
      <c r="DY431" s="103"/>
      <c r="DZ431" s="103"/>
      <c r="EA431" s="103"/>
      <c r="EB431" s="103"/>
      <c r="EC431" s="103"/>
      <c r="ED431" s="103"/>
      <c r="EE431" s="103"/>
      <c r="EF431" s="103"/>
      <c r="EG431" s="103"/>
      <c r="EH431" s="103"/>
      <c r="EI431" s="103"/>
      <c r="EJ431" s="103"/>
      <c r="EK431" s="103"/>
      <c r="EL431" s="103"/>
      <c r="EM431" s="103"/>
      <c r="EN431" s="103"/>
      <c r="EO431" s="103"/>
      <c r="EP431" s="103"/>
      <c r="EQ431" s="103"/>
      <c r="ER431" s="103"/>
      <c r="ES431" s="103"/>
      <c r="ET431" s="103"/>
      <c r="EU431" s="103"/>
      <c r="EV431" s="103"/>
      <c r="EW431" s="103"/>
      <c r="EX431" s="103"/>
      <c r="EY431" s="103"/>
      <c r="EZ431" s="103"/>
      <c r="FA431" s="103"/>
      <c r="FB431" s="103"/>
      <c r="FC431" s="103"/>
      <c r="FD431" s="103"/>
      <c r="FE431" s="103"/>
      <c r="FF431" s="103"/>
    </row>
    <row r="432" spans="1:162" s="104" customFormat="1" ht="15">
      <c r="A432" s="16"/>
      <c r="B432" s="16"/>
      <c r="C432" s="16"/>
      <c r="D432" s="109"/>
      <c r="E432" s="109"/>
      <c r="F432" s="109" t="s">
        <v>215</v>
      </c>
      <c r="G432" s="110" t="s">
        <v>293</v>
      </c>
      <c r="H432" s="111">
        <v>0</v>
      </c>
      <c r="I432" s="111">
        <v>0</v>
      </c>
      <c r="J432" s="111">
        <f>H432+I432</f>
        <v>0</v>
      </c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103"/>
      <c r="DL432" s="103"/>
      <c r="DM432" s="103"/>
      <c r="DN432" s="103"/>
      <c r="DO432" s="103"/>
      <c r="DP432" s="103"/>
      <c r="DQ432" s="103"/>
      <c r="DR432" s="103"/>
      <c r="DS432" s="103"/>
      <c r="DT432" s="103"/>
      <c r="DU432" s="103"/>
      <c r="DV432" s="103"/>
      <c r="DW432" s="103"/>
      <c r="DX432" s="103"/>
      <c r="DY432" s="103"/>
      <c r="DZ432" s="103"/>
      <c r="EA432" s="103"/>
      <c r="EB432" s="103"/>
      <c r="EC432" s="103"/>
      <c r="ED432" s="103"/>
      <c r="EE432" s="103"/>
      <c r="EF432" s="103"/>
      <c r="EG432" s="103"/>
      <c r="EH432" s="103"/>
      <c r="EI432" s="103"/>
      <c r="EJ432" s="103"/>
      <c r="EK432" s="103"/>
      <c r="EL432" s="103"/>
      <c r="EM432" s="103"/>
      <c r="EN432" s="103"/>
      <c r="EO432" s="103"/>
      <c r="EP432" s="103"/>
      <c r="EQ432" s="103"/>
      <c r="ER432" s="103"/>
      <c r="ES432" s="103"/>
      <c r="ET432" s="103"/>
      <c r="EU432" s="103"/>
      <c r="EV432" s="103"/>
      <c r="EW432" s="103"/>
      <c r="EX432" s="103"/>
      <c r="EY432" s="103"/>
      <c r="EZ432" s="103"/>
      <c r="FA432" s="103"/>
      <c r="FB432" s="103"/>
      <c r="FC432" s="103"/>
      <c r="FD432" s="103"/>
      <c r="FE432" s="103"/>
      <c r="FF432" s="103"/>
    </row>
    <row r="433" spans="4:162" ht="15">
      <c r="D433" s="114"/>
      <c r="E433" s="114"/>
      <c r="F433" s="114"/>
      <c r="G433" s="96"/>
      <c r="H433" s="97"/>
      <c r="I433" s="97"/>
      <c r="J433" s="97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</row>
    <row r="434" spans="1:162" ht="15">
      <c r="A434" s="7"/>
      <c r="B434" s="7"/>
      <c r="C434" s="7"/>
      <c r="D434" s="7"/>
      <c r="E434" s="7"/>
      <c r="F434" s="115" t="s">
        <v>296</v>
      </c>
      <c r="G434" s="115" t="s">
        <v>297</v>
      </c>
      <c r="H434" s="138"/>
      <c r="I434" s="138">
        <v>4071</v>
      </c>
      <c r="J434" s="141">
        <f>H434+I434</f>
        <v>4071</v>
      </c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</row>
    <row r="435" spans="1:162" ht="15">
      <c r="A435" s="7"/>
      <c r="B435" s="7"/>
      <c r="C435" s="7"/>
      <c r="D435" s="7"/>
      <c r="E435" s="7"/>
      <c r="F435" s="7"/>
      <c r="G435" s="115" t="s">
        <v>298</v>
      </c>
      <c r="H435" s="138"/>
      <c r="I435" s="138">
        <v>8031</v>
      </c>
      <c r="J435" s="141">
        <f>H435+I435</f>
        <v>8031</v>
      </c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</row>
    <row r="436" spans="1:162" ht="15">
      <c r="A436" s="7"/>
      <c r="B436" s="7"/>
      <c r="C436" s="7"/>
      <c r="D436" s="7"/>
      <c r="E436" s="7"/>
      <c r="F436" s="7"/>
      <c r="G436" s="115" t="s">
        <v>299</v>
      </c>
      <c r="H436" s="138"/>
      <c r="I436" s="138"/>
      <c r="J436" s="141">
        <f>H436+I436</f>
        <v>0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</row>
    <row r="437" spans="1:162" ht="15.75" customHeight="1">
      <c r="A437" s="7"/>
      <c r="B437" s="7"/>
      <c r="C437" s="7"/>
      <c r="D437" s="7"/>
      <c r="E437" s="7"/>
      <c r="F437" s="7"/>
      <c r="G437" s="115" t="s">
        <v>324</v>
      </c>
      <c r="H437" s="138"/>
      <c r="I437" s="138">
        <v>227</v>
      </c>
      <c r="J437" s="141">
        <f>H437+I437</f>
        <v>227</v>
      </c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</row>
    <row r="438" spans="1:162" ht="15" hidden="1">
      <c r="A438" s="7"/>
      <c r="B438" s="7"/>
      <c r="C438" s="7"/>
      <c r="D438" s="7"/>
      <c r="E438" s="7"/>
      <c r="F438" s="7"/>
      <c r="G438" s="142" t="s">
        <v>300</v>
      </c>
      <c r="H438" s="31">
        <v>52541</v>
      </c>
      <c r="I438" s="143">
        <v>18631</v>
      </c>
      <c r="J438" s="143">
        <f>H438+I438</f>
        <v>71172</v>
      </c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</row>
    <row r="439" spans="1:162" ht="15">
      <c r="A439" s="7"/>
      <c r="B439" s="7"/>
      <c r="C439" s="7"/>
      <c r="D439" s="7"/>
      <c r="E439" s="7"/>
      <c r="F439" s="7"/>
      <c r="G439" s="151" t="s">
        <v>300</v>
      </c>
      <c r="H439" s="31"/>
      <c r="I439" s="143">
        <f>SUM(I434:I437)</f>
        <v>12329</v>
      </c>
      <c r="J439" s="152">
        <f>J434+J435+J436+J437</f>
        <v>12329</v>
      </c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</row>
    <row r="440" spans="1:162" s="1" customFormat="1" ht="15.75">
      <c r="A440" s="139"/>
      <c r="B440" s="139"/>
      <c r="C440" s="139"/>
      <c r="D440" s="99"/>
      <c r="E440" s="99"/>
      <c r="F440" s="140"/>
      <c r="G440" s="144"/>
      <c r="H440" s="143"/>
      <c r="I440" s="143"/>
      <c r="J440" s="143"/>
      <c r="K440" s="32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  <c r="DK440" s="33"/>
      <c r="DL440" s="33"/>
      <c r="DM440" s="33"/>
      <c r="DN440" s="33"/>
      <c r="DO440" s="33"/>
      <c r="DP440" s="33"/>
      <c r="DQ440" s="33"/>
      <c r="DR440" s="33"/>
      <c r="DS440" s="33"/>
      <c r="DT440" s="33"/>
      <c r="DU440" s="33"/>
      <c r="DV440" s="33"/>
      <c r="DW440" s="33"/>
      <c r="DX440" s="33"/>
      <c r="DY440" s="33"/>
      <c r="DZ440" s="33"/>
      <c r="EA440" s="33"/>
      <c r="EB440" s="33"/>
      <c r="EC440" s="33"/>
      <c r="ED440" s="33"/>
      <c r="EE440" s="33"/>
      <c r="EF440" s="33"/>
      <c r="EG440" s="33"/>
      <c r="EH440" s="33"/>
      <c r="EI440" s="33"/>
      <c r="EJ440" s="33"/>
      <c r="EK440" s="33"/>
      <c r="EL440" s="33"/>
      <c r="EM440" s="33"/>
      <c r="EN440" s="33"/>
      <c r="EO440" s="33"/>
      <c r="EP440" s="33"/>
      <c r="EQ440" s="33"/>
      <c r="ER440" s="33"/>
      <c r="ES440" s="33"/>
      <c r="ET440" s="33"/>
      <c r="EU440" s="33"/>
      <c r="EV440" s="33"/>
      <c r="EW440" s="33"/>
      <c r="EX440" s="33"/>
      <c r="EY440" s="33"/>
      <c r="EZ440" s="33"/>
      <c r="FA440" s="33"/>
      <c r="FB440" s="33"/>
      <c r="FC440" s="33"/>
      <c r="FD440" s="33"/>
      <c r="FE440" s="33"/>
      <c r="FF440" s="33"/>
    </row>
    <row r="441" spans="7:162" ht="15" customHeight="1">
      <c r="G441" s="146" t="s">
        <v>317</v>
      </c>
      <c r="H441" s="269" t="s">
        <v>312</v>
      </c>
      <c r="I441" s="270"/>
      <c r="J441" s="270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</row>
    <row r="442" spans="7:162" ht="20.25" customHeight="1">
      <c r="G442" s="146" t="s">
        <v>322</v>
      </c>
      <c r="H442" s="271" t="s">
        <v>314</v>
      </c>
      <c r="I442" s="271"/>
      <c r="J442" s="14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</row>
  </sheetData>
  <sheetProtection/>
  <mergeCells count="17">
    <mergeCell ref="A2:G2"/>
    <mergeCell ref="A3:G3"/>
    <mergeCell ref="A4:J4"/>
    <mergeCell ref="A5:J5"/>
    <mergeCell ref="A7:A8"/>
    <mergeCell ref="C7:C8"/>
    <mergeCell ref="E7:E8"/>
    <mergeCell ref="F7:F8"/>
    <mergeCell ref="G7:G8"/>
    <mergeCell ref="H441:J441"/>
    <mergeCell ref="H442:I442"/>
    <mergeCell ref="A47:F47"/>
    <mergeCell ref="A78:F78"/>
    <mergeCell ref="A146:F146"/>
    <mergeCell ref="A227:F227"/>
    <mergeCell ref="A360:F360"/>
    <mergeCell ref="A416:F416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458"/>
  <sheetViews>
    <sheetView zoomScalePageLayoutView="0" workbookViewId="0" topLeftCell="A33">
      <selection activeCell="I45" sqref="I45"/>
    </sheetView>
  </sheetViews>
  <sheetFormatPr defaultColWidth="9.6640625" defaultRowHeight="15"/>
  <cols>
    <col min="1" max="1" width="4.77734375" style="2" customWidth="1"/>
    <col min="2" max="2" width="3.77734375" style="2" customWidth="1"/>
    <col min="3" max="3" width="3.6640625" style="2" customWidth="1"/>
    <col min="4" max="4" width="3.88671875" style="2" customWidth="1"/>
    <col min="5" max="5" width="3.5546875" style="2" customWidth="1"/>
    <col min="6" max="6" width="3.6640625" style="2" customWidth="1"/>
    <col min="7" max="7" width="34.10546875" style="7" customWidth="1"/>
    <col min="8" max="8" width="8.3359375" style="7" customWidth="1"/>
    <col min="9" max="9" width="8.6640625" style="7" customWidth="1"/>
    <col min="10" max="10" width="8.3359375" style="7" customWidth="1"/>
    <col min="11" max="11" width="8.4453125" style="7" customWidth="1"/>
    <col min="12" max="12" width="12.99609375" style="7" customWidth="1"/>
    <col min="13" max="13" width="10.21484375" style="7" customWidth="1"/>
    <col min="14" max="16384" width="9.6640625" style="7" customWidth="1"/>
  </cols>
  <sheetData>
    <row r="1" spans="1:163" ht="15">
      <c r="A1" s="139" t="s">
        <v>337</v>
      </c>
      <c r="B1" s="154"/>
      <c r="C1" s="139"/>
      <c r="D1" s="139"/>
      <c r="E1" s="154"/>
      <c r="F1" s="154"/>
      <c r="G1" s="6"/>
      <c r="H1" s="154"/>
      <c r="I1" s="154"/>
      <c r="J1" s="154"/>
      <c r="K1" s="154"/>
      <c r="L1" s="154"/>
      <c r="M1" s="154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</row>
    <row r="2" spans="1:163" ht="15">
      <c r="A2" s="257"/>
      <c r="B2" s="258"/>
      <c r="C2" s="258"/>
      <c r="D2" s="258"/>
      <c r="E2" s="258"/>
      <c r="F2" s="258"/>
      <c r="G2" s="258"/>
      <c r="H2" s="154"/>
      <c r="I2" s="154"/>
      <c r="J2" s="154"/>
      <c r="K2" s="154"/>
      <c r="L2" s="154"/>
      <c r="M2" s="15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</row>
    <row r="3" spans="1:163" ht="15">
      <c r="A3" s="257"/>
      <c r="B3" s="259"/>
      <c r="C3" s="259"/>
      <c r="D3" s="259"/>
      <c r="E3" s="259"/>
      <c r="F3" s="259"/>
      <c r="G3" s="259"/>
      <c r="H3" s="154"/>
      <c r="I3" s="154"/>
      <c r="J3" s="154"/>
      <c r="K3" s="154"/>
      <c r="L3" s="154"/>
      <c r="M3" s="15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</row>
    <row r="4" spans="1:163" ht="15">
      <c r="A4" s="260" t="s">
        <v>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154"/>
      <c r="M4" s="154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</row>
    <row r="5" spans="1:163" ht="15">
      <c r="A5" s="260" t="s">
        <v>327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154"/>
      <c r="M5" s="154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</row>
    <row r="6" spans="1:163" ht="15.75" customHeight="1" thickBot="1">
      <c r="A6" s="154"/>
      <c r="B6" s="154"/>
      <c r="C6" s="154"/>
      <c r="D6" s="154"/>
      <c r="E6" s="154"/>
      <c r="F6" s="154"/>
      <c r="G6" s="155"/>
      <c r="H6" s="154"/>
      <c r="I6" s="154"/>
      <c r="J6" s="154"/>
      <c r="K6" s="154" t="s">
        <v>1</v>
      </c>
      <c r="L6" s="154"/>
      <c r="M6" s="15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</row>
    <row r="7" spans="1:163" ht="15">
      <c r="A7" s="261" t="s">
        <v>2</v>
      </c>
      <c r="B7" s="156" t="s">
        <v>3</v>
      </c>
      <c r="C7" s="263" t="s">
        <v>4</v>
      </c>
      <c r="D7" s="156" t="s">
        <v>5</v>
      </c>
      <c r="E7" s="265" t="s">
        <v>6</v>
      </c>
      <c r="F7" s="267" t="s">
        <v>7</v>
      </c>
      <c r="G7" s="263" t="s">
        <v>8</v>
      </c>
      <c r="H7" s="202" t="s">
        <v>331</v>
      </c>
      <c r="I7" s="212" t="s">
        <v>10</v>
      </c>
      <c r="J7" s="202" t="s">
        <v>9</v>
      </c>
      <c r="K7" s="213" t="s">
        <v>10</v>
      </c>
      <c r="L7" s="66" t="s">
        <v>329</v>
      </c>
      <c r="M7" s="214" t="s">
        <v>332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</row>
    <row r="8" spans="1:163" ht="15.75" thickBot="1">
      <c r="A8" s="262"/>
      <c r="B8" s="157" t="s">
        <v>11</v>
      </c>
      <c r="C8" s="264"/>
      <c r="D8" s="157" t="s">
        <v>12</v>
      </c>
      <c r="E8" s="266"/>
      <c r="F8" s="268"/>
      <c r="G8" s="264"/>
      <c r="H8" s="203" t="s">
        <v>328</v>
      </c>
      <c r="I8" s="215" t="s">
        <v>301</v>
      </c>
      <c r="J8" s="203" t="s">
        <v>302</v>
      </c>
      <c r="K8" s="216" t="s">
        <v>303</v>
      </c>
      <c r="L8" s="66" t="s">
        <v>330</v>
      </c>
      <c r="M8" s="217" t="s">
        <v>333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</row>
    <row r="9" spans="1:163" ht="15.75" hidden="1" thickBot="1">
      <c r="A9" s="158"/>
      <c r="B9" s="158"/>
      <c r="C9" s="158"/>
      <c r="D9" s="158"/>
      <c r="E9" s="158"/>
      <c r="F9" s="158"/>
      <c r="G9" s="18"/>
      <c r="H9" s="204"/>
      <c r="I9" s="218"/>
      <c r="J9" s="204"/>
      <c r="K9" s="204"/>
      <c r="L9" s="35"/>
      <c r="M9" s="21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</row>
    <row r="10" spans="1:163" ht="15">
      <c r="A10" s="19" t="s">
        <v>13</v>
      </c>
      <c r="B10" s="20" t="s">
        <v>14</v>
      </c>
      <c r="C10" s="20"/>
      <c r="D10" s="20"/>
      <c r="E10" s="20"/>
      <c r="F10" s="21"/>
      <c r="G10" s="159" t="s">
        <v>15</v>
      </c>
      <c r="H10" s="185">
        <f>+H11+H34+H41</f>
        <v>4203000</v>
      </c>
      <c r="I10" s="185">
        <v>2289159.45</v>
      </c>
      <c r="J10" s="185">
        <f>+J11+J34+J41</f>
        <v>0</v>
      </c>
      <c r="K10" s="220">
        <f>+K11+K34+K41</f>
        <v>5924362</v>
      </c>
      <c r="L10" s="189">
        <f>H10-K10</f>
        <v>-1721362</v>
      </c>
      <c r="M10" s="221">
        <f>K10/H10*100</f>
        <v>140.95555555555555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</row>
    <row r="11" spans="1:163" ht="15">
      <c r="A11" s="25" t="s">
        <v>16</v>
      </c>
      <c r="B11" s="26"/>
      <c r="C11" s="26"/>
      <c r="D11" s="26"/>
      <c r="E11" s="26"/>
      <c r="F11" s="27"/>
      <c r="G11" s="160" t="s">
        <v>17</v>
      </c>
      <c r="H11" s="186">
        <f>+H12+H24</f>
        <v>4203000</v>
      </c>
      <c r="I11" s="186">
        <f>martie!K11</f>
        <v>5575644</v>
      </c>
      <c r="J11" s="186">
        <f>+J12+J24</f>
        <v>0</v>
      </c>
      <c r="K11" s="222">
        <f>+K12+K24</f>
        <v>5575644</v>
      </c>
      <c r="L11" s="189">
        <f aca="true" t="shared" si="0" ref="L11:L74">H11-K11</f>
        <v>-1372644</v>
      </c>
      <c r="M11" s="221">
        <f aca="true" t="shared" si="1" ref="M11:M74">K11/H11*100</f>
        <v>132.65867237687365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</row>
    <row r="12" spans="1:163" ht="15">
      <c r="A12" s="25" t="s">
        <v>18</v>
      </c>
      <c r="B12" s="26"/>
      <c r="C12" s="26"/>
      <c r="D12" s="26"/>
      <c r="E12" s="26"/>
      <c r="F12" s="27"/>
      <c r="G12" s="160" t="s">
        <v>19</v>
      </c>
      <c r="H12" s="186">
        <f>+H13+H17</f>
        <v>4179000</v>
      </c>
      <c r="I12" s="186">
        <f>martie!K12</f>
        <v>5515161</v>
      </c>
      <c r="J12" s="186">
        <f>+J13+J17</f>
        <v>0</v>
      </c>
      <c r="K12" s="222">
        <f>+K13+K17</f>
        <v>5515161</v>
      </c>
      <c r="L12" s="189">
        <f t="shared" si="0"/>
        <v>-1336161</v>
      </c>
      <c r="M12" s="221">
        <f t="shared" si="1"/>
        <v>131.97322325915292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</row>
    <row r="13" spans="1:163" ht="15">
      <c r="A13" s="25" t="s">
        <v>20</v>
      </c>
      <c r="B13" s="26"/>
      <c r="C13" s="26"/>
      <c r="D13" s="26"/>
      <c r="E13" s="26"/>
      <c r="F13" s="27"/>
      <c r="G13" s="160" t="s">
        <v>21</v>
      </c>
      <c r="H13" s="186">
        <f>+H14+H16</f>
        <v>2464000</v>
      </c>
      <c r="I13" s="186">
        <f>martie!K13</f>
        <v>3126271</v>
      </c>
      <c r="J13" s="186">
        <f>+J14+J16</f>
        <v>0</v>
      </c>
      <c r="K13" s="222">
        <f>+K14+K16</f>
        <v>3126271</v>
      </c>
      <c r="L13" s="189">
        <f t="shared" si="0"/>
        <v>-662271</v>
      </c>
      <c r="M13" s="221">
        <f t="shared" si="1"/>
        <v>126.8778814935065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</row>
    <row r="14" spans="1:163" s="1" customFormat="1" ht="15.75">
      <c r="A14" s="25"/>
      <c r="B14" s="26" t="s">
        <v>22</v>
      </c>
      <c r="C14" s="26"/>
      <c r="D14" s="26"/>
      <c r="E14" s="26"/>
      <c r="F14" s="27"/>
      <c r="G14" s="161" t="s">
        <v>23</v>
      </c>
      <c r="H14" s="186">
        <f>+H15</f>
        <v>1875000</v>
      </c>
      <c r="I14" s="186">
        <f>martie!K14</f>
        <v>2451680</v>
      </c>
      <c r="J14" s="186">
        <f>+J15</f>
        <v>0</v>
      </c>
      <c r="K14" s="222">
        <f>+K15</f>
        <v>2451680</v>
      </c>
      <c r="L14" s="189">
        <f t="shared" si="0"/>
        <v>-576680</v>
      </c>
      <c r="M14" s="221">
        <f t="shared" si="1"/>
        <v>130.75626666666668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</row>
    <row r="15" spans="1:163" ht="15">
      <c r="A15" s="34"/>
      <c r="B15" s="35"/>
      <c r="C15" s="35" t="s">
        <v>24</v>
      </c>
      <c r="D15" s="35"/>
      <c r="E15" s="35"/>
      <c r="F15" s="36"/>
      <c r="G15" s="162" t="s">
        <v>25</v>
      </c>
      <c r="H15" s="239">
        <v>1875000</v>
      </c>
      <c r="I15" s="186">
        <f>martie!K15</f>
        <v>2451680</v>
      </c>
      <c r="J15" s="187"/>
      <c r="K15" s="223">
        <f>I15+J15</f>
        <v>2451680</v>
      </c>
      <c r="L15" s="189">
        <f t="shared" si="0"/>
        <v>-576680</v>
      </c>
      <c r="M15" s="221">
        <f t="shared" si="1"/>
        <v>130.75626666666668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</row>
    <row r="16" spans="1:163" ht="25.5">
      <c r="A16" s="34"/>
      <c r="B16" s="35" t="s">
        <v>26</v>
      </c>
      <c r="C16" s="35"/>
      <c r="D16" s="35"/>
      <c r="E16" s="35"/>
      <c r="F16" s="36"/>
      <c r="G16" s="162" t="s">
        <v>27</v>
      </c>
      <c r="H16" s="188">
        <v>589000</v>
      </c>
      <c r="I16" s="186">
        <f>martie!K16</f>
        <v>674591</v>
      </c>
      <c r="J16" s="188"/>
      <c r="K16" s="223">
        <f>I16+J16</f>
        <v>674591</v>
      </c>
      <c r="L16" s="189">
        <f t="shared" si="0"/>
        <v>-85591</v>
      </c>
      <c r="M16" s="221">
        <f t="shared" si="1"/>
        <v>114.53157894736843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</row>
    <row r="17" spans="1:163" ht="15">
      <c r="A17" s="25" t="s">
        <v>28</v>
      </c>
      <c r="B17" s="26"/>
      <c r="C17" s="26"/>
      <c r="D17" s="26"/>
      <c r="E17" s="26"/>
      <c r="F17" s="27"/>
      <c r="G17" s="163" t="s">
        <v>29</v>
      </c>
      <c r="H17" s="186">
        <f>+H18+H22+H23</f>
        <v>1715000</v>
      </c>
      <c r="I17" s="186">
        <f>martie!K17</f>
        <v>2388890</v>
      </c>
      <c r="J17" s="186">
        <f>+J18+J22+J23</f>
        <v>0</v>
      </c>
      <c r="K17" s="222">
        <f>K18+K22+K23</f>
        <v>2388890</v>
      </c>
      <c r="L17" s="189">
        <f t="shared" si="0"/>
        <v>-673890</v>
      </c>
      <c r="M17" s="221">
        <f t="shared" si="1"/>
        <v>139.29387755102042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</row>
    <row r="18" spans="1:163" s="1" customFormat="1" ht="15.75">
      <c r="A18" s="25"/>
      <c r="B18" s="26" t="s">
        <v>22</v>
      </c>
      <c r="C18" s="26"/>
      <c r="D18" s="26"/>
      <c r="E18" s="26"/>
      <c r="F18" s="27"/>
      <c r="G18" s="160" t="s">
        <v>30</v>
      </c>
      <c r="H18" s="186">
        <f>+H19+H21</f>
        <v>1715000</v>
      </c>
      <c r="I18" s="186">
        <f>martie!K18</f>
        <v>2388889</v>
      </c>
      <c r="J18" s="186">
        <f>+J19+J21</f>
        <v>0</v>
      </c>
      <c r="K18" s="222">
        <f>+K19+K21</f>
        <v>2388889</v>
      </c>
      <c r="L18" s="189">
        <f t="shared" si="0"/>
        <v>-673889</v>
      </c>
      <c r="M18" s="221">
        <f t="shared" si="1"/>
        <v>139.2938192419825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</row>
    <row r="19" spans="1:163" ht="15">
      <c r="A19" s="34"/>
      <c r="B19" s="35"/>
      <c r="C19" s="35" t="s">
        <v>24</v>
      </c>
      <c r="D19" s="35"/>
      <c r="E19" s="35"/>
      <c r="F19" s="36"/>
      <c r="G19" s="164" t="s">
        <v>31</v>
      </c>
      <c r="H19" s="189">
        <v>1713000</v>
      </c>
      <c r="I19" s="186">
        <f>martie!K19</f>
        <v>2388856</v>
      </c>
      <c r="J19" s="189">
        <v>0</v>
      </c>
      <c r="K19" s="223">
        <f>I19+J19</f>
        <v>2388856</v>
      </c>
      <c r="L19" s="189">
        <f t="shared" si="0"/>
        <v>-675856</v>
      </c>
      <c r="M19" s="221">
        <f t="shared" si="1"/>
        <v>139.45452422650322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</row>
    <row r="20" spans="1:163" ht="15" hidden="1">
      <c r="A20" s="34"/>
      <c r="B20" s="35"/>
      <c r="C20" s="35"/>
      <c r="D20" s="35"/>
      <c r="E20" s="35"/>
      <c r="F20" s="36"/>
      <c r="G20" s="164"/>
      <c r="H20" s="189"/>
      <c r="I20" s="186">
        <f>martie!K20</f>
        <v>0</v>
      </c>
      <c r="J20" s="189"/>
      <c r="K20" s="224"/>
      <c r="L20" s="189">
        <f t="shared" si="0"/>
        <v>0</v>
      </c>
      <c r="M20" s="221" t="e">
        <f t="shared" si="1"/>
        <v>#DIV/0!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</row>
    <row r="21" spans="1:163" ht="15">
      <c r="A21" s="34"/>
      <c r="B21" s="35"/>
      <c r="C21" s="35" t="s">
        <v>22</v>
      </c>
      <c r="D21" s="35"/>
      <c r="E21" s="35"/>
      <c r="F21" s="36"/>
      <c r="G21" s="164" t="s">
        <v>32</v>
      </c>
      <c r="H21" s="189">
        <v>2000</v>
      </c>
      <c r="I21" s="186">
        <f>martie!K21</f>
        <v>33</v>
      </c>
      <c r="J21" s="189">
        <v>0</v>
      </c>
      <c r="K21" s="223">
        <f>I21+J21</f>
        <v>33</v>
      </c>
      <c r="L21" s="189">
        <f t="shared" si="0"/>
        <v>1967</v>
      </c>
      <c r="M21" s="221">
        <f t="shared" si="1"/>
        <v>1.6500000000000001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</row>
    <row r="22" spans="1:163" ht="15">
      <c r="A22" s="34"/>
      <c r="B22" s="26" t="s">
        <v>114</v>
      </c>
      <c r="C22" s="35"/>
      <c r="D22" s="35"/>
      <c r="E22" s="35"/>
      <c r="F22" s="36"/>
      <c r="G22" s="160" t="s">
        <v>311</v>
      </c>
      <c r="H22" s="189">
        <v>0</v>
      </c>
      <c r="I22" s="186">
        <f>martie!K22</f>
        <v>0</v>
      </c>
      <c r="J22" s="189">
        <v>0</v>
      </c>
      <c r="K22" s="223">
        <f>I22+J22</f>
        <v>0</v>
      </c>
      <c r="L22" s="189">
        <f t="shared" si="0"/>
        <v>0</v>
      </c>
      <c r="M22" s="221" t="e">
        <f t="shared" si="1"/>
        <v>#DIV/0!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</row>
    <row r="23" spans="1:163" ht="15">
      <c r="A23" s="34"/>
      <c r="B23" s="26">
        <v>10</v>
      </c>
      <c r="C23" s="35"/>
      <c r="D23" s="35"/>
      <c r="E23" s="35"/>
      <c r="F23" s="36"/>
      <c r="G23" s="160" t="s">
        <v>313</v>
      </c>
      <c r="H23" s="189">
        <v>0</v>
      </c>
      <c r="I23" s="186">
        <f>martie!K23</f>
        <v>1</v>
      </c>
      <c r="J23" s="189">
        <v>0</v>
      </c>
      <c r="K23" s="223">
        <f>I23+J23</f>
        <v>1</v>
      </c>
      <c r="L23" s="189">
        <f t="shared" si="0"/>
        <v>-1</v>
      </c>
      <c r="M23" s="221" t="e">
        <f t="shared" si="1"/>
        <v>#DIV/0!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</row>
    <row r="24" spans="1:163" ht="19.5" customHeight="1">
      <c r="A24" s="25" t="s">
        <v>33</v>
      </c>
      <c r="B24" s="26" t="s">
        <v>14</v>
      </c>
      <c r="C24" s="26"/>
      <c r="D24" s="26"/>
      <c r="E24" s="26"/>
      <c r="F24" s="27"/>
      <c r="G24" s="160" t="s">
        <v>34</v>
      </c>
      <c r="H24" s="186">
        <f>+H25+H29</f>
        <v>24000</v>
      </c>
      <c r="I24" s="186">
        <f>martie!K24</f>
        <v>60483</v>
      </c>
      <c r="J24" s="186">
        <f>+J25+J29</f>
        <v>0</v>
      </c>
      <c r="K24" s="222">
        <f>+K25+K29</f>
        <v>60483</v>
      </c>
      <c r="L24" s="189">
        <f t="shared" si="0"/>
        <v>-36483</v>
      </c>
      <c r="M24" s="221">
        <f t="shared" si="1"/>
        <v>252.01250000000002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</row>
    <row r="25" spans="1:163" ht="15">
      <c r="A25" s="25" t="s">
        <v>35</v>
      </c>
      <c r="B25" s="26"/>
      <c r="C25" s="26"/>
      <c r="D25" s="26"/>
      <c r="E25" s="26"/>
      <c r="F25" s="27"/>
      <c r="G25" s="160" t="s">
        <v>36</v>
      </c>
      <c r="H25" s="186">
        <f>+H26</f>
        <v>0</v>
      </c>
      <c r="I25" s="186">
        <f>martie!K25</f>
        <v>0</v>
      </c>
      <c r="J25" s="186">
        <f>+J26</f>
        <v>0</v>
      </c>
      <c r="K25" s="222">
        <f>+K26</f>
        <v>0</v>
      </c>
      <c r="L25" s="189">
        <f t="shared" si="0"/>
        <v>0</v>
      </c>
      <c r="M25" s="221" t="e">
        <f t="shared" si="1"/>
        <v>#DIV/0!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</row>
    <row r="26" spans="1:163" ht="15">
      <c r="A26" s="25" t="s">
        <v>37</v>
      </c>
      <c r="B26" s="26"/>
      <c r="C26" s="26"/>
      <c r="D26" s="26"/>
      <c r="E26" s="26"/>
      <c r="F26" s="27"/>
      <c r="G26" s="160" t="s">
        <v>38</v>
      </c>
      <c r="H26" s="186">
        <f>+H27+H28</f>
        <v>0</v>
      </c>
      <c r="I26" s="186">
        <f>martie!K26</f>
        <v>0</v>
      </c>
      <c r="J26" s="186">
        <f>+J27+J28</f>
        <v>0</v>
      </c>
      <c r="K26" s="222">
        <f>+K27+K28</f>
        <v>0</v>
      </c>
      <c r="L26" s="189">
        <f t="shared" si="0"/>
        <v>0</v>
      </c>
      <c r="M26" s="221" t="e">
        <f t="shared" si="1"/>
        <v>#DIV/0!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</row>
    <row r="27" spans="1:163" ht="15">
      <c r="A27" s="34"/>
      <c r="B27" s="35" t="s">
        <v>39</v>
      </c>
      <c r="C27" s="35"/>
      <c r="D27" s="35"/>
      <c r="E27" s="35"/>
      <c r="F27" s="36"/>
      <c r="G27" s="162" t="s">
        <v>40</v>
      </c>
      <c r="H27" s="188">
        <v>0</v>
      </c>
      <c r="I27" s="186">
        <f>martie!K27</f>
        <v>0</v>
      </c>
      <c r="J27" s="188">
        <v>0</v>
      </c>
      <c r="K27" s="223">
        <v>0</v>
      </c>
      <c r="L27" s="189">
        <f t="shared" si="0"/>
        <v>0</v>
      </c>
      <c r="M27" s="221" t="e">
        <f t="shared" si="1"/>
        <v>#DIV/0!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</row>
    <row r="28" spans="1:163" ht="24" customHeight="1">
      <c r="A28" s="34"/>
      <c r="B28" s="35" t="s">
        <v>14</v>
      </c>
      <c r="C28" s="35"/>
      <c r="D28" s="35"/>
      <c r="E28" s="35"/>
      <c r="F28" s="36"/>
      <c r="G28" s="162" t="s">
        <v>41</v>
      </c>
      <c r="H28" s="188"/>
      <c r="I28" s="186">
        <f>martie!K28</f>
        <v>0</v>
      </c>
      <c r="J28" s="188"/>
      <c r="K28" s="223">
        <f>I28+J28</f>
        <v>0</v>
      </c>
      <c r="L28" s="189">
        <f t="shared" si="0"/>
        <v>0</v>
      </c>
      <c r="M28" s="221" t="e">
        <f t="shared" si="1"/>
        <v>#DIV/0!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</row>
    <row r="29" spans="1:163" ht="15">
      <c r="A29" s="25" t="s">
        <v>42</v>
      </c>
      <c r="B29" s="26"/>
      <c r="C29" s="26"/>
      <c r="D29" s="26"/>
      <c r="E29" s="26"/>
      <c r="F29" s="27"/>
      <c r="G29" s="165" t="s">
        <v>43</v>
      </c>
      <c r="H29" s="186">
        <f>+H30</f>
        <v>24000</v>
      </c>
      <c r="I29" s="186">
        <f>martie!K29</f>
        <v>60483</v>
      </c>
      <c r="J29" s="186">
        <f>+J30</f>
        <v>0</v>
      </c>
      <c r="K29" s="222">
        <f>+K30</f>
        <v>60483</v>
      </c>
      <c r="L29" s="189">
        <f t="shared" si="0"/>
        <v>-36483</v>
      </c>
      <c r="M29" s="221">
        <f t="shared" si="1"/>
        <v>252.01250000000002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</row>
    <row r="30" spans="1:163" ht="15">
      <c r="A30" s="25" t="s">
        <v>44</v>
      </c>
      <c r="B30" s="26"/>
      <c r="C30" s="26"/>
      <c r="D30" s="26"/>
      <c r="E30" s="26"/>
      <c r="F30" s="27"/>
      <c r="G30" s="165" t="s">
        <v>45</v>
      </c>
      <c r="H30" s="186">
        <f>+H31+H33+H32</f>
        <v>24000</v>
      </c>
      <c r="I30" s="186">
        <f>martie!K30</f>
        <v>60483</v>
      </c>
      <c r="J30" s="186">
        <f>+J31+J33+J32</f>
        <v>0</v>
      </c>
      <c r="K30" s="222">
        <f>+K31+K33+K32</f>
        <v>60483</v>
      </c>
      <c r="L30" s="189">
        <f t="shared" si="0"/>
        <v>-36483</v>
      </c>
      <c r="M30" s="221">
        <f t="shared" si="1"/>
        <v>252.01250000000002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</row>
    <row r="31" spans="1:163" ht="15">
      <c r="A31" s="34"/>
      <c r="B31" s="35">
        <v>12</v>
      </c>
      <c r="C31" s="35"/>
      <c r="D31" s="35"/>
      <c r="E31" s="35"/>
      <c r="F31" s="36"/>
      <c r="G31" s="166" t="s">
        <v>46</v>
      </c>
      <c r="H31" s="188"/>
      <c r="I31" s="186">
        <f>martie!K31</f>
        <v>0</v>
      </c>
      <c r="J31" s="188"/>
      <c r="K31" s="223">
        <f aca="true" t="shared" si="2" ref="K31:K43">I31+J31</f>
        <v>0</v>
      </c>
      <c r="L31" s="189">
        <f t="shared" si="0"/>
        <v>0</v>
      </c>
      <c r="M31" s="221" t="e">
        <f t="shared" si="1"/>
        <v>#DIV/0!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</row>
    <row r="32" spans="1:163" ht="25.5">
      <c r="A32" s="34"/>
      <c r="B32" s="35">
        <v>32</v>
      </c>
      <c r="C32" s="35"/>
      <c r="D32" s="35"/>
      <c r="E32" s="35"/>
      <c r="F32" s="36"/>
      <c r="G32" s="166" t="s">
        <v>325</v>
      </c>
      <c r="H32" s="188">
        <v>0</v>
      </c>
      <c r="I32" s="186">
        <f>martie!K32</f>
        <v>57577</v>
      </c>
      <c r="J32" s="188">
        <v>0</v>
      </c>
      <c r="K32" s="223">
        <f>I32+J32</f>
        <v>57577</v>
      </c>
      <c r="L32" s="189">
        <f t="shared" si="0"/>
        <v>-57577</v>
      </c>
      <c r="M32" s="221" t="e">
        <f t="shared" si="1"/>
        <v>#DIV/0!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</row>
    <row r="33" spans="1:163" ht="15">
      <c r="A33" s="34"/>
      <c r="B33" s="35" t="s">
        <v>47</v>
      </c>
      <c r="C33" s="35"/>
      <c r="D33" s="35"/>
      <c r="E33" s="35"/>
      <c r="F33" s="36"/>
      <c r="G33" s="166" t="s">
        <v>48</v>
      </c>
      <c r="H33" s="188">
        <v>24000</v>
      </c>
      <c r="I33" s="186">
        <f>martie!K33</f>
        <v>2906</v>
      </c>
      <c r="J33" s="188">
        <v>0</v>
      </c>
      <c r="K33" s="223">
        <f t="shared" si="2"/>
        <v>2906</v>
      </c>
      <c r="L33" s="189">
        <f t="shared" si="0"/>
        <v>21094</v>
      </c>
      <c r="M33" s="221">
        <f t="shared" si="1"/>
        <v>12.108333333333334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</row>
    <row r="34" spans="1:163" ht="25.5">
      <c r="A34" s="25" t="s">
        <v>49</v>
      </c>
      <c r="B34" s="26"/>
      <c r="C34" s="26"/>
      <c r="D34" s="26"/>
      <c r="E34" s="26"/>
      <c r="F34" s="27"/>
      <c r="G34" s="165" t="s">
        <v>50</v>
      </c>
      <c r="H34" s="186">
        <f>+H35</f>
        <v>0</v>
      </c>
      <c r="I34" s="186">
        <f>martie!K34</f>
        <v>0</v>
      </c>
      <c r="J34" s="186">
        <f>+J35</f>
        <v>0</v>
      </c>
      <c r="K34" s="223">
        <f t="shared" si="2"/>
        <v>0</v>
      </c>
      <c r="L34" s="189">
        <f t="shared" si="0"/>
        <v>0</v>
      </c>
      <c r="M34" s="221" t="e">
        <f t="shared" si="1"/>
        <v>#DIV/0!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</row>
    <row r="35" spans="1:163" ht="17.25" customHeight="1">
      <c r="A35" s="34"/>
      <c r="B35" s="35" t="s">
        <v>39</v>
      </c>
      <c r="C35" s="35"/>
      <c r="D35" s="35"/>
      <c r="E35" s="35"/>
      <c r="F35" s="36"/>
      <c r="G35" s="166" t="s">
        <v>51</v>
      </c>
      <c r="H35" s="188"/>
      <c r="I35" s="186">
        <f>martie!K35</f>
        <v>0</v>
      </c>
      <c r="J35" s="188"/>
      <c r="K35" s="223">
        <f t="shared" si="2"/>
        <v>0</v>
      </c>
      <c r="L35" s="189">
        <f t="shared" si="0"/>
        <v>0</v>
      </c>
      <c r="M35" s="221" t="e">
        <f t="shared" si="1"/>
        <v>#DIV/0!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</row>
    <row r="36" spans="1:163" ht="15">
      <c r="A36" s="34">
        <v>4104</v>
      </c>
      <c r="B36" s="35"/>
      <c r="C36" s="35"/>
      <c r="D36" s="35"/>
      <c r="E36" s="35"/>
      <c r="F36" s="36"/>
      <c r="G36" s="166" t="s">
        <v>52</v>
      </c>
      <c r="H36" s="188"/>
      <c r="I36" s="186">
        <f>martie!K36</f>
        <v>0</v>
      </c>
      <c r="J36" s="188"/>
      <c r="K36" s="223">
        <f t="shared" si="2"/>
        <v>0</v>
      </c>
      <c r="L36" s="189">
        <f t="shared" si="0"/>
        <v>0</v>
      </c>
      <c r="M36" s="221" t="e">
        <f t="shared" si="1"/>
        <v>#DIV/0!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</row>
    <row r="37" spans="1:163" ht="15">
      <c r="A37" s="34"/>
      <c r="B37" s="35"/>
      <c r="C37" s="35"/>
      <c r="D37" s="35"/>
      <c r="E37" s="35"/>
      <c r="F37" s="36"/>
      <c r="G37" s="166" t="s">
        <v>53</v>
      </c>
      <c r="H37" s="188"/>
      <c r="I37" s="186">
        <f>martie!K37</f>
        <v>0</v>
      </c>
      <c r="J37" s="188"/>
      <c r="K37" s="223">
        <f t="shared" si="2"/>
        <v>0</v>
      </c>
      <c r="L37" s="189">
        <f t="shared" si="0"/>
        <v>0</v>
      </c>
      <c r="M37" s="221" t="e">
        <f t="shared" si="1"/>
        <v>#DIV/0!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</row>
    <row r="38" spans="1:163" ht="15">
      <c r="A38" s="34">
        <v>4204</v>
      </c>
      <c r="B38" s="35"/>
      <c r="C38" s="35"/>
      <c r="D38" s="35"/>
      <c r="E38" s="35"/>
      <c r="F38" s="36"/>
      <c r="G38" s="166" t="s">
        <v>54</v>
      </c>
      <c r="H38" s="188"/>
      <c r="I38" s="186">
        <f>martie!K38</f>
        <v>0</v>
      </c>
      <c r="J38" s="188"/>
      <c r="K38" s="223">
        <f t="shared" si="2"/>
        <v>0</v>
      </c>
      <c r="L38" s="189">
        <f t="shared" si="0"/>
        <v>0</v>
      </c>
      <c r="M38" s="221" t="e">
        <f t="shared" si="1"/>
        <v>#DIV/0!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</row>
    <row r="39" spans="1:163" ht="15">
      <c r="A39" s="34"/>
      <c r="B39" s="35"/>
      <c r="C39" s="35"/>
      <c r="D39" s="35"/>
      <c r="E39" s="35"/>
      <c r="F39" s="36"/>
      <c r="G39" s="166" t="s">
        <v>55</v>
      </c>
      <c r="H39" s="188"/>
      <c r="I39" s="186">
        <f>martie!K39</f>
        <v>0</v>
      </c>
      <c r="J39" s="188"/>
      <c r="K39" s="223">
        <f t="shared" si="2"/>
        <v>0</v>
      </c>
      <c r="L39" s="189">
        <f t="shared" si="0"/>
        <v>0</v>
      </c>
      <c r="M39" s="221" t="e">
        <f t="shared" si="1"/>
        <v>#DIV/0!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</row>
    <row r="40" spans="1:163" ht="15">
      <c r="A40" s="34"/>
      <c r="B40" s="35">
        <v>25</v>
      </c>
      <c r="C40" s="35"/>
      <c r="D40" s="35"/>
      <c r="E40" s="35"/>
      <c r="F40" s="36"/>
      <c r="G40" s="166" t="s">
        <v>56</v>
      </c>
      <c r="H40" s="188"/>
      <c r="I40" s="186">
        <f>martie!K40</f>
        <v>0</v>
      </c>
      <c r="J40" s="188"/>
      <c r="K40" s="223">
        <f t="shared" si="2"/>
        <v>0</v>
      </c>
      <c r="L40" s="189">
        <f t="shared" si="0"/>
        <v>0</v>
      </c>
      <c r="M40" s="221" t="e">
        <f t="shared" si="1"/>
        <v>#DIV/0!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</row>
    <row r="41" spans="1:163" ht="16.5" customHeight="1">
      <c r="A41" s="25">
        <v>4504</v>
      </c>
      <c r="B41" s="26"/>
      <c r="C41" s="26"/>
      <c r="D41" s="26"/>
      <c r="E41" s="26"/>
      <c r="F41" s="27"/>
      <c r="G41" s="165" t="s">
        <v>57</v>
      </c>
      <c r="H41" s="186">
        <f>H42+H43</f>
        <v>0</v>
      </c>
      <c r="I41" s="186">
        <f>martie!K41</f>
        <v>348718</v>
      </c>
      <c r="J41" s="186">
        <f>J42+J43</f>
        <v>0</v>
      </c>
      <c r="K41" s="225">
        <f t="shared" si="2"/>
        <v>348718</v>
      </c>
      <c r="L41" s="189">
        <f t="shared" si="0"/>
        <v>-348718</v>
      </c>
      <c r="M41" s="221" t="e">
        <f t="shared" si="1"/>
        <v>#DIV/0!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</row>
    <row r="42" spans="1:163" ht="15">
      <c r="A42" s="34"/>
      <c r="B42" s="44" t="s">
        <v>58</v>
      </c>
      <c r="C42" s="35"/>
      <c r="D42" s="35"/>
      <c r="E42" s="35"/>
      <c r="F42" s="36"/>
      <c r="G42" s="166" t="s">
        <v>59</v>
      </c>
      <c r="H42" s="188"/>
      <c r="I42" s="186">
        <f>martie!K42</f>
        <v>0</v>
      </c>
      <c r="J42" s="188"/>
      <c r="K42" s="223">
        <f t="shared" si="2"/>
        <v>0</v>
      </c>
      <c r="L42" s="189">
        <f t="shared" si="0"/>
        <v>0</v>
      </c>
      <c r="M42" s="221" t="e">
        <f t="shared" si="1"/>
        <v>#DIV/0!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</row>
    <row r="43" spans="1:163" ht="15">
      <c r="A43" s="34"/>
      <c r="B43" s="44" t="s">
        <v>60</v>
      </c>
      <c r="C43" s="35"/>
      <c r="D43" s="35"/>
      <c r="E43" s="35"/>
      <c r="F43" s="36"/>
      <c r="G43" s="166" t="s">
        <v>61</v>
      </c>
      <c r="H43" s="188">
        <v>0</v>
      </c>
      <c r="I43" s="186">
        <f>martie!K43</f>
        <v>348718</v>
      </c>
      <c r="J43" s="188">
        <v>0</v>
      </c>
      <c r="K43" s="223">
        <f t="shared" si="2"/>
        <v>348718</v>
      </c>
      <c r="L43" s="189">
        <f t="shared" si="0"/>
        <v>-348718</v>
      </c>
      <c r="M43" s="221" t="e">
        <f t="shared" si="1"/>
        <v>#DIV/0!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</row>
    <row r="44" spans="1:163" ht="15">
      <c r="A44" s="25" t="s">
        <v>62</v>
      </c>
      <c r="B44" s="26" t="s">
        <v>24</v>
      </c>
      <c r="C44" s="26"/>
      <c r="D44" s="26"/>
      <c r="E44" s="26"/>
      <c r="F44" s="27"/>
      <c r="G44" s="165" t="s">
        <v>63</v>
      </c>
      <c r="H44" s="186">
        <f>+H15+H17+H27+H33+H35+H41</f>
        <v>3614000</v>
      </c>
      <c r="I44" s="186">
        <f>martie!K44</f>
        <v>5192194</v>
      </c>
      <c r="J44" s="186">
        <f>+J15+J17+J27+J33+J35+J41</f>
        <v>0</v>
      </c>
      <c r="K44" s="222">
        <f>+K15+K17+K27+K33+K35+K41</f>
        <v>5192194</v>
      </c>
      <c r="L44" s="189">
        <f t="shared" si="0"/>
        <v>-1578194</v>
      </c>
      <c r="M44" s="221">
        <f t="shared" si="1"/>
        <v>143.6688987271721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</row>
    <row r="45" spans="1:163" ht="15.75" thickBot="1">
      <c r="A45" s="45"/>
      <c r="B45" s="46" t="s">
        <v>22</v>
      </c>
      <c r="C45" s="46"/>
      <c r="D45" s="46"/>
      <c r="E45" s="46"/>
      <c r="F45" s="47"/>
      <c r="G45" s="167" t="s">
        <v>64</v>
      </c>
      <c r="H45" s="190">
        <f>+H16+H28+H31</f>
        <v>589000</v>
      </c>
      <c r="I45" s="186">
        <f>martie!K45</f>
        <v>674591</v>
      </c>
      <c r="J45" s="190">
        <f>+J16+J28+J31</f>
        <v>0</v>
      </c>
      <c r="K45" s="226">
        <f>+K16+K28+K31</f>
        <v>674591</v>
      </c>
      <c r="L45" s="189">
        <f t="shared" si="0"/>
        <v>-85591</v>
      </c>
      <c r="M45" s="221">
        <f t="shared" si="1"/>
        <v>114.53157894736843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</row>
    <row r="46" spans="1:163" ht="15.75" hidden="1" thickBot="1">
      <c r="A46" s="50"/>
      <c r="B46" s="51"/>
      <c r="C46" s="51"/>
      <c r="D46" s="51"/>
      <c r="E46" s="51"/>
      <c r="F46" s="51"/>
      <c r="G46" s="168"/>
      <c r="H46" s="191">
        <f>H78+H146+H227+H360</f>
        <v>7258850</v>
      </c>
      <c r="I46" s="191">
        <v>4437551</v>
      </c>
      <c r="J46" s="191">
        <f>J78+J146+J227+J360</f>
        <v>1653847</v>
      </c>
      <c r="K46" s="227">
        <f>K78+K146+K227+K360</f>
        <v>5491015</v>
      </c>
      <c r="L46" s="189">
        <f t="shared" si="0"/>
        <v>1767835</v>
      </c>
      <c r="M46" s="221">
        <f t="shared" si="1"/>
        <v>75.64579788809522</v>
      </c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</row>
    <row r="47" spans="1:163" ht="15">
      <c r="A47" s="251" t="s">
        <v>65</v>
      </c>
      <c r="B47" s="252"/>
      <c r="C47" s="252"/>
      <c r="D47" s="252"/>
      <c r="E47" s="252"/>
      <c r="F47" s="253"/>
      <c r="G47" s="159" t="s">
        <v>66</v>
      </c>
      <c r="H47" s="192">
        <f>H52+H72+H74+H77</f>
        <v>7258850</v>
      </c>
      <c r="I47" s="192">
        <f>I52+I72+I74+I77</f>
        <v>3837168</v>
      </c>
      <c r="J47" s="192">
        <f>J52+J72+J74+J77</f>
        <v>1653847</v>
      </c>
      <c r="K47" s="228">
        <f>K52+K72+K74+K77</f>
        <v>5491015</v>
      </c>
      <c r="L47" s="189">
        <f t="shared" si="0"/>
        <v>1767835</v>
      </c>
      <c r="M47" s="221">
        <f t="shared" si="1"/>
        <v>75.64579788809522</v>
      </c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</row>
    <row r="48" spans="1:163" ht="15" hidden="1">
      <c r="A48" s="25"/>
      <c r="B48" s="26"/>
      <c r="C48" s="26"/>
      <c r="D48" s="26"/>
      <c r="E48" s="26"/>
      <c r="F48" s="27"/>
      <c r="G48" s="160" t="s">
        <v>67</v>
      </c>
      <c r="H48" s="193"/>
      <c r="I48" s="193"/>
      <c r="J48" s="193"/>
      <c r="K48" s="229"/>
      <c r="L48" s="189">
        <f t="shared" si="0"/>
        <v>0</v>
      </c>
      <c r="M48" s="221" t="e">
        <f t="shared" si="1"/>
        <v>#DIV/0!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</row>
    <row r="49" spans="1:163" ht="15" hidden="1">
      <c r="A49" s="25"/>
      <c r="B49" s="26"/>
      <c r="C49" s="26"/>
      <c r="D49" s="26"/>
      <c r="E49" s="26"/>
      <c r="F49" s="27"/>
      <c r="G49" s="160" t="s">
        <v>68</v>
      </c>
      <c r="H49" s="193"/>
      <c r="I49" s="193"/>
      <c r="J49" s="193"/>
      <c r="K49" s="229"/>
      <c r="L49" s="189">
        <f t="shared" si="0"/>
        <v>0</v>
      </c>
      <c r="M49" s="221" t="e">
        <f t="shared" si="1"/>
        <v>#DIV/0!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</row>
    <row r="50" spans="1:163" ht="15" hidden="1">
      <c r="A50" s="25"/>
      <c r="B50" s="26"/>
      <c r="C50" s="26"/>
      <c r="D50" s="26"/>
      <c r="E50" s="26"/>
      <c r="F50" s="27"/>
      <c r="G50" s="160" t="s">
        <v>69</v>
      </c>
      <c r="H50" s="193"/>
      <c r="I50" s="193"/>
      <c r="J50" s="193"/>
      <c r="K50" s="229"/>
      <c r="L50" s="189">
        <f t="shared" si="0"/>
        <v>0</v>
      </c>
      <c r="M50" s="221" t="e">
        <f t="shared" si="1"/>
        <v>#DIV/0!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</row>
    <row r="51" spans="1:163" ht="15" hidden="1">
      <c r="A51" s="25"/>
      <c r="B51" s="26"/>
      <c r="C51" s="26"/>
      <c r="D51" s="26"/>
      <c r="E51" s="26"/>
      <c r="F51" s="27"/>
      <c r="G51" s="160"/>
      <c r="H51" s="193"/>
      <c r="I51" s="193"/>
      <c r="J51" s="193"/>
      <c r="K51" s="229"/>
      <c r="L51" s="189">
        <f t="shared" si="0"/>
        <v>0</v>
      </c>
      <c r="M51" s="221" t="e">
        <f t="shared" si="1"/>
        <v>#DIV/0!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</row>
    <row r="52" spans="1:163" ht="15">
      <c r="A52" s="25"/>
      <c r="B52" s="26"/>
      <c r="C52" s="26"/>
      <c r="D52" s="26" t="s">
        <v>24</v>
      </c>
      <c r="E52" s="26"/>
      <c r="F52" s="27"/>
      <c r="G52" s="163" t="s">
        <v>70</v>
      </c>
      <c r="H52" s="194">
        <f>H53+H54+H55+H56+H57+H64+H65+H66+H71</f>
        <v>7258850</v>
      </c>
      <c r="I52" s="194">
        <f>I53+I54+I55+I56+I57+I64+I65+I66+I71</f>
        <v>3837168</v>
      </c>
      <c r="J52" s="194">
        <f>J53+J54+J55+J56+J57+J64+J65+J66+J71</f>
        <v>1653847</v>
      </c>
      <c r="K52" s="230">
        <f>K53+K54+K55+K56+K57+K64+K65+K66+K71</f>
        <v>5491015</v>
      </c>
      <c r="L52" s="189">
        <f t="shared" si="0"/>
        <v>1767835</v>
      </c>
      <c r="M52" s="221">
        <f t="shared" si="1"/>
        <v>75.64579788809522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</row>
    <row r="53" spans="1:163" ht="15" customHeight="1">
      <c r="A53" s="25"/>
      <c r="B53" s="26"/>
      <c r="C53" s="26"/>
      <c r="D53" s="26" t="s">
        <v>71</v>
      </c>
      <c r="E53" s="26"/>
      <c r="F53" s="27"/>
      <c r="G53" s="163" t="s">
        <v>72</v>
      </c>
      <c r="H53" s="194">
        <f>H80+H148+H229</f>
        <v>715850</v>
      </c>
      <c r="I53" s="194">
        <f>I80+I148+I229</f>
        <v>380460</v>
      </c>
      <c r="J53" s="194">
        <f>J80+J148+J229</f>
        <v>185822</v>
      </c>
      <c r="K53" s="230">
        <f>K80+K148+K229</f>
        <v>566282</v>
      </c>
      <c r="L53" s="189">
        <f t="shared" si="0"/>
        <v>149568</v>
      </c>
      <c r="M53" s="221">
        <f t="shared" si="1"/>
        <v>79.10623734022491</v>
      </c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</row>
    <row r="54" spans="1:163" ht="18" customHeight="1">
      <c r="A54" s="25"/>
      <c r="B54" s="26"/>
      <c r="C54" s="26"/>
      <c r="D54" s="26" t="s">
        <v>73</v>
      </c>
      <c r="E54" s="26"/>
      <c r="F54" s="27"/>
      <c r="G54" s="163" t="s">
        <v>74</v>
      </c>
      <c r="H54" s="194">
        <f>H106+H174+H262+H362</f>
        <v>249000</v>
      </c>
      <c r="I54" s="194">
        <f>I106+I174+I262+I362</f>
        <v>104130</v>
      </c>
      <c r="J54" s="194">
        <f>J106+J174+J262+J362</f>
        <v>36099</v>
      </c>
      <c r="K54" s="230">
        <f>K106+K174+K262+K362</f>
        <v>140229</v>
      </c>
      <c r="L54" s="189">
        <f t="shared" si="0"/>
        <v>108771</v>
      </c>
      <c r="M54" s="221">
        <f t="shared" si="1"/>
        <v>56.31686746987952</v>
      </c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</row>
    <row r="55" spans="1:163" ht="15">
      <c r="A55" s="25"/>
      <c r="B55" s="26"/>
      <c r="C55" s="26"/>
      <c r="D55" s="26" t="s">
        <v>75</v>
      </c>
      <c r="E55" s="26"/>
      <c r="F55" s="27"/>
      <c r="G55" s="163" t="s">
        <v>76</v>
      </c>
      <c r="H55" s="194">
        <f>H299</f>
        <v>0</v>
      </c>
      <c r="I55" s="194">
        <v>0</v>
      </c>
      <c r="J55" s="194">
        <f>J299</f>
        <v>0</v>
      </c>
      <c r="K55" s="230">
        <f>K299</f>
        <v>0</v>
      </c>
      <c r="L55" s="189">
        <f t="shared" si="0"/>
        <v>0</v>
      </c>
      <c r="M55" s="221" t="e">
        <f t="shared" si="1"/>
        <v>#DIV/0!</v>
      </c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</row>
    <row r="56" spans="1:163" ht="15" customHeight="1">
      <c r="A56" s="25"/>
      <c r="B56" s="26"/>
      <c r="C56" s="26"/>
      <c r="D56" s="26" t="s">
        <v>77</v>
      </c>
      <c r="E56" s="26"/>
      <c r="F56" s="27"/>
      <c r="G56" s="163" t="s">
        <v>78</v>
      </c>
      <c r="H56" s="194">
        <f>H204+H365</f>
        <v>30000</v>
      </c>
      <c r="I56" s="194">
        <f>I204+I365</f>
        <v>0</v>
      </c>
      <c r="J56" s="194">
        <f>J204+J365</f>
        <v>0</v>
      </c>
      <c r="K56" s="230">
        <f>K204+K365</f>
        <v>0</v>
      </c>
      <c r="L56" s="189">
        <f t="shared" si="0"/>
        <v>30000</v>
      </c>
      <c r="M56" s="221">
        <f t="shared" si="1"/>
        <v>0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</row>
    <row r="57" spans="1:163" ht="25.5">
      <c r="A57" s="25"/>
      <c r="B57" s="26"/>
      <c r="C57" s="26"/>
      <c r="D57" s="26">
        <v>51</v>
      </c>
      <c r="E57" s="26"/>
      <c r="F57" s="27"/>
      <c r="G57" s="163" t="s">
        <v>79</v>
      </c>
      <c r="H57" s="194">
        <f>H206+H300+H368</f>
        <v>1398000</v>
      </c>
      <c r="I57" s="194">
        <f>I206+I300+I368</f>
        <v>770971</v>
      </c>
      <c r="J57" s="194">
        <f>J206+J300+J368</f>
        <v>354388</v>
      </c>
      <c r="K57" s="230">
        <f>K206+K300+K368</f>
        <v>1125359</v>
      </c>
      <c r="L57" s="189">
        <f t="shared" si="0"/>
        <v>272641</v>
      </c>
      <c r="M57" s="221">
        <f t="shared" si="1"/>
        <v>80.49778254649499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</row>
    <row r="58" spans="1:163" ht="15">
      <c r="A58" s="25"/>
      <c r="B58" s="26"/>
      <c r="C58" s="26"/>
      <c r="D58" s="26"/>
      <c r="E58" s="26" t="s">
        <v>24</v>
      </c>
      <c r="F58" s="27"/>
      <c r="G58" s="163" t="s">
        <v>80</v>
      </c>
      <c r="H58" s="194">
        <f>H59+H60+H61+H62+H63</f>
        <v>1398000</v>
      </c>
      <c r="I58" s="194">
        <f>I59+I60+I61+I62+I63</f>
        <v>770971</v>
      </c>
      <c r="J58" s="194">
        <f>J59+J60+J61+J62+J63</f>
        <v>354388</v>
      </c>
      <c r="K58" s="230">
        <f>K59+K60+K61+K62+K63</f>
        <v>1125359</v>
      </c>
      <c r="L58" s="189">
        <f t="shared" si="0"/>
        <v>272641</v>
      </c>
      <c r="M58" s="221">
        <f t="shared" si="1"/>
        <v>80.49778254649499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</row>
    <row r="59" spans="1:163" ht="18" customHeight="1">
      <c r="A59" s="25"/>
      <c r="B59" s="26"/>
      <c r="C59" s="26"/>
      <c r="D59" s="26"/>
      <c r="E59" s="26"/>
      <c r="F59" s="27" t="s">
        <v>24</v>
      </c>
      <c r="G59" s="163" t="s">
        <v>81</v>
      </c>
      <c r="H59" s="194">
        <f>H206</f>
        <v>0</v>
      </c>
      <c r="I59" s="194">
        <v>0</v>
      </c>
      <c r="J59" s="194">
        <f>J206</f>
        <v>0</v>
      </c>
      <c r="K59" s="230">
        <f>K206</f>
        <v>0</v>
      </c>
      <c r="L59" s="189">
        <f t="shared" si="0"/>
        <v>0</v>
      </c>
      <c r="M59" s="221" t="e">
        <f t="shared" si="1"/>
        <v>#DIV/0!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</row>
    <row r="60" spans="1:163" ht="38.25">
      <c r="A60" s="25"/>
      <c r="B60" s="26"/>
      <c r="C60" s="26"/>
      <c r="D60" s="26"/>
      <c r="E60" s="26"/>
      <c r="F60" s="27">
        <v>17</v>
      </c>
      <c r="G60" s="163" t="s">
        <v>82</v>
      </c>
      <c r="H60" s="194">
        <f>H302</f>
        <v>1003000</v>
      </c>
      <c r="I60" s="194">
        <f>I302</f>
        <v>598220</v>
      </c>
      <c r="J60" s="194">
        <f>J302</f>
        <v>269726</v>
      </c>
      <c r="K60" s="230">
        <f>K302</f>
        <v>867946</v>
      </c>
      <c r="L60" s="189">
        <f t="shared" si="0"/>
        <v>135054</v>
      </c>
      <c r="M60" s="221">
        <f t="shared" si="1"/>
        <v>86.53499501495513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</row>
    <row r="61" spans="1:163" ht="51">
      <c r="A61" s="25"/>
      <c r="B61" s="26"/>
      <c r="C61" s="26"/>
      <c r="D61" s="26"/>
      <c r="E61" s="26"/>
      <c r="F61" s="27">
        <v>18</v>
      </c>
      <c r="G61" s="163" t="s">
        <v>83</v>
      </c>
      <c r="H61" s="194">
        <f>H370</f>
        <v>114000</v>
      </c>
      <c r="I61" s="194">
        <f>I370</f>
        <v>0</v>
      </c>
      <c r="J61" s="194">
        <f>J370</f>
        <v>0</v>
      </c>
      <c r="K61" s="230">
        <f>K370</f>
        <v>0</v>
      </c>
      <c r="L61" s="189">
        <f t="shared" si="0"/>
        <v>114000</v>
      </c>
      <c r="M61" s="221">
        <f t="shared" si="1"/>
        <v>0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</row>
    <row r="62" spans="1:163" ht="49.5" customHeight="1">
      <c r="A62" s="25"/>
      <c r="B62" s="26"/>
      <c r="C62" s="26"/>
      <c r="D62" s="26"/>
      <c r="E62" s="26"/>
      <c r="F62" s="27">
        <v>19</v>
      </c>
      <c r="G62" s="163" t="s">
        <v>84</v>
      </c>
      <c r="H62" s="194">
        <f aca="true" t="shared" si="3" ref="H62:K63">H303</f>
        <v>280000</v>
      </c>
      <c r="I62" s="194">
        <f t="shared" si="3"/>
        <v>172699</v>
      </c>
      <c r="J62" s="194">
        <f t="shared" si="3"/>
        <v>84580</v>
      </c>
      <c r="K62" s="230">
        <f t="shared" si="3"/>
        <v>257279</v>
      </c>
      <c r="L62" s="189">
        <f t="shared" si="0"/>
        <v>22721</v>
      </c>
      <c r="M62" s="221">
        <f t="shared" si="1"/>
        <v>91.88535714285713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</row>
    <row r="63" spans="1:163" ht="66" customHeight="1">
      <c r="A63" s="25"/>
      <c r="B63" s="26"/>
      <c r="C63" s="26"/>
      <c r="D63" s="26"/>
      <c r="E63" s="26"/>
      <c r="F63" s="27" t="s">
        <v>73</v>
      </c>
      <c r="G63" s="163" t="s">
        <v>85</v>
      </c>
      <c r="H63" s="194">
        <f t="shared" si="3"/>
        <v>1000</v>
      </c>
      <c r="I63" s="194">
        <f t="shared" si="3"/>
        <v>52</v>
      </c>
      <c r="J63" s="194">
        <f t="shared" si="3"/>
        <v>82</v>
      </c>
      <c r="K63" s="230">
        <f t="shared" si="3"/>
        <v>134</v>
      </c>
      <c r="L63" s="189">
        <f t="shared" si="0"/>
        <v>866</v>
      </c>
      <c r="M63" s="221">
        <f t="shared" si="1"/>
        <v>13.4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</row>
    <row r="64" spans="1:163" ht="18" customHeight="1">
      <c r="A64" s="25"/>
      <c r="B64" s="26"/>
      <c r="C64" s="26"/>
      <c r="D64" s="26">
        <v>55</v>
      </c>
      <c r="E64" s="26"/>
      <c r="F64" s="27"/>
      <c r="G64" s="163" t="s">
        <v>86</v>
      </c>
      <c r="H64" s="194">
        <f>H371</f>
        <v>0</v>
      </c>
      <c r="I64" s="194">
        <v>0</v>
      </c>
      <c r="J64" s="194">
        <f>J371</f>
        <v>0</v>
      </c>
      <c r="K64" s="230">
        <f>K371</f>
        <v>0</v>
      </c>
      <c r="L64" s="189">
        <f t="shared" si="0"/>
        <v>0</v>
      </c>
      <c r="M64" s="221" t="e">
        <f t="shared" si="1"/>
        <v>#DIV/0!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</row>
    <row r="65" spans="1:163" ht="24" customHeight="1">
      <c r="A65" s="25"/>
      <c r="B65" s="26"/>
      <c r="C65" s="26"/>
      <c r="D65" s="26">
        <v>56</v>
      </c>
      <c r="E65" s="26"/>
      <c r="F65" s="27"/>
      <c r="G65" s="163" t="s">
        <v>87</v>
      </c>
      <c r="H65" s="194">
        <f>+H377</f>
        <v>0</v>
      </c>
      <c r="I65" s="194">
        <v>0</v>
      </c>
      <c r="J65" s="194">
        <f>+J377</f>
        <v>0</v>
      </c>
      <c r="K65" s="230">
        <f>+K377</f>
        <v>0</v>
      </c>
      <c r="L65" s="189">
        <f t="shared" si="0"/>
        <v>0</v>
      </c>
      <c r="M65" s="221" t="e">
        <f t="shared" si="1"/>
        <v>#DIV/0!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</row>
    <row r="66" spans="1:163" ht="18.75" customHeight="1">
      <c r="A66" s="25"/>
      <c r="B66" s="26"/>
      <c r="C66" s="26"/>
      <c r="D66" s="26">
        <v>57</v>
      </c>
      <c r="E66" s="26"/>
      <c r="F66" s="27"/>
      <c r="G66" s="163" t="s">
        <v>88</v>
      </c>
      <c r="H66" s="194">
        <f>H209+H305+H381</f>
        <v>4715000</v>
      </c>
      <c r="I66" s="194">
        <f>I209+I305+I381</f>
        <v>2581607</v>
      </c>
      <c r="J66" s="194">
        <f>J209+J305+J381</f>
        <v>1077538</v>
      </c>
      <c r="K66" s="230">
        <f>K209+K305+K381</f>
        <v>3659145</v>
      </c>
      <c r="L66" s="189">
        <f t="shared" si="0"/>
        <v>1055855</v>
      </c>
      <c r="M66" s="221">
        <f t="shared" si="1"/>
        <v>77.60646871686107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</row>
    <row r="67" spans="1:163" ht="15">
      <c r="A67" s="25"/>
      <c r="B67" s="26"/>
      <c r="C67" s="26"/>
      <c r="D67" s="26"/>
      <c r="E67" s="26" t="s">
        <v>24</v>
      </c>
      <c r="F67" s="27"/>
      <c r="G67" s="163" t="s">
        <v>89</v>
      </c>
      <c r="H67" s="194">
        <f>H210+H306</f>
        <v>3743000</v>
      </c>
      <c r="I67" s="194">
        <f>I210+I306</f>
        <v>2230838</v>
      </c>
      <c r="J67" s="194">
        <f>J210+J306</f>
        <v>1065023</v>
      </c>
      <c r="K67" s="230">
        <f>K210+K306</f>
        <v>3295861</v>
      </c>
      <c r="L67" s="189">
        <f t="shared" si="0"/>
        <v>447139</v>
      </c>
      <c r="M67" s="221">
        <f t="shared" si="1"/>
        <v>88.05399412236174</v>
      </c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</row>
    <row r="68" spans="1:163" ht="15">
      <c r="A68" s="25"/>
      <c r="B68" s="26"/>
      <c r="C68" s="26"/>
      <c r="D68" s="26"/>
      <c r="E68" s="26" t="s">
        <v>22</v>
      </c>
      <c r="F68" s="27"/>
      <c r="G68" s="163" t="s">
        <v>90</v>
      </c>
      <c r="H68" s="194">
        <f>H69+H70</f>
        <v>972000</v>
      </c>
      <c r="I68" s="194">
        <f>I69+I70</f>
        <v>350769</v>
      </c>
      <c r="J68" s="194">
        <f>J69+J70</f>
        <v>12515</v>
      </c>
      <c r="K68" s="230">
        <f>K69+K70</f>
        <v>363284</v>
      </c>
      <c r="L68" s="189">
        <f t="shared" si="0"/>
        <v>608716</v>
      </c>
      <c r="M68" s="221">
        <f t="shared" si="1"/>
        <v>37.37489711934157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</row>
    <row r="69" spans="1:163" ht="25.5">
      <c r="A69" s="25"/>
      <c r="B69" s="26"/>
      <c r="C69" s="26"/>
      <c r="D69" s="26"/>
      <c r="E69" s="26"/>
      <c r="F69" s="27" t="s">
        <v>24</v>
      </c>
      <c r="G69" s="163" t="s">
        <v>91</v>
      </c>
      <c r="H69" s="194">
        <f>H212+H335+H383</f>
        <v>950000</v>
      </c>
      <c r="I69" s="194">
        <f>I212+I335+I383</f>
        <v>338569</v>
      </c>
      <c r="J69" s="194">
        <f>J212+J335+J383</f>
        <v>10188</v>
      </c>
      <c r="K69" s="230">
        <f>K212+K335+K383</f>
        <v>348757</v>
      </c>
      <c r="L69" s="189">
        <f t="shared" si="0"/>
        <v>601243</v>
      </c>
      <c r="M69" s="221">
        <f t="shared" si="1"/>
        <v>36.711263157894734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</row>
    <row r="70" spans="1:163" ht="15">
      <c r="A70" s="25"/>
      <c r="B70" s="26"/>
      <c r="C70" s="26"/>
      <c r="D70" s="26"/>
      <c r="E70" s="26"/>
      <c r="F70" s="27" t="s">
        <v>22</v>
      </c>
      <c r="G70" s="163" t="s">
        <v>92</v>
      </c>
      <c r="H70" s="194">
        <f>H213+H337</f>
        <v>22000</v>
      </c>
      <c r="I70" s="194">
        <f>I213+I337</f>
        <v>12200</v>
      </c>
      <c r="J70" s="194">
        <f>J213+J337</f>
        <v>2327</v>
      </c>
      <c r="K70" s="230">
        <f>K213+K337</f>
        <v>14527</v>
      </c>
      <c r="L70" s="189">
        <f t="shared" si="0"/>
        <v>7473</v>
      </c>
      <c r="M70" s="221">
        <f t="shared" si="1"/>
        <v>66.03181818181818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</row>
    <row r="71" spans="1:163" ht="22.5" customHeight="1">
      <c r="A71" s="25"/>
      <c r="B71" s="26"/>
      <c r="C71" s="26"/>
      <c r="D71" s="26">
        <v>59</v>
      </c>
      <c r="E71" s="26"/>
      <c r="F71" s="27"/>
      <c r="G71" s="163" t="s">
        <v>93</v>
      </c>
      <c r="H71" s="194">
        <f>H338</f>
        <v>151000</v>
      </c>
      <c r="I71" s="194">
        <f>I338</f>
        <v>0</v>
      </c>
      <c r="J71" s="194">
        <f>J124</f>
        <v>0</v>
      </c>
      <c r="K71" s="230">
        <f>K124</f>
        <v>0</v>
      </c>
      <c r="L71" s="189">
        <f t="shared" si="0"/>
        <v>151000</v>
      </c>
      <c r="M71" s="221">
        <f t="shared" si="1"/>
        <v>0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</row>
    <row r="72" spans="1:163" ht="19.5" customHeight="1">
      <c r="A72" s="25"/>
      <c r="B72" s="26"/>
      <c r="C72" s="26"/>
      <c r="D72" s="26" t="s">
        <v>94</v>
      </c>
      <c r="E72" s="26"/>
      <c r="F72" s="27"/>
      <c r="G72" s="163" t="s">
        <v>95</v>
      </c>
      <c r="H72" s="194">
        <f>H73</f>
        <v>0</v>
      </c>
      <c r="I72" s="194">
        <v>0</v>
      </c>
      <c r="J72" s="194">
        <f>J73</f>
        <v>0</v>
      </c>
      <c r="K72" s="230">
        <f>K73</f>
        <v>0</v>
      </c>
      <c r="L72" s="189">
        <f t="shared" si="0"/>
        <v>0</v>
      </c>
      <c r="M72" s="221" t="e">
        <f t="shared" si="1"/>
        <v>#DIV/0!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</row>
    <row r="73" spans="1:163" ht="15" customHeight="1">
      <c r="A73" s="25"/>
      <c r="B73" s="26"/>
      <c r="C73" s="26"/>
      <c r="D73" s="26">
        <v>71</v>
      </c>
      <c r="E73" s="26"/>
      <c r="F73" s="27"/>
      <c r="G73" s="163" t="s">
        <v>96</v>
      </c>
      <c r="H73" s="194">
        <f>H215+H341</f>
        <v>0</v>
      </c>
      <c r="I73" s="194">
        <v>0</v>
      </c>
      <c r="J73" s="194">
        <f>J215+J341</f>
        <v>0</v>
      </c>
      <c r="K73" s="230">
        <f>K215+K341</f>
        <v>0</v>
      </c>
      <c r="L73" s="189">
        <f t="shared" si="0"/>
        <v>0</v>
      </c>
      <c r="M73" s="221" t="e">
        <f t="shared" si="1"/>
        <v>#DIV/0!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</row>
    <row r="74" spans="1:163" ht="16.5" customHeight="1">
      <c r="A74" s="25"/>
      <c r="B74" s="26"/>
      <c r="C74" s="26"/>
      <c r="D74" s="26">
        <v>79</v>
      </c>
      <c r="E74" s="26"/>
      <c r="F74" s="27"/>
      <c r="G74" s="163" t="s">
        <v>97</v>
      </c>
      <c r="H74" s="194">
        <f>H75+H76</f>
        <v>0</v>
      </c>
      <c r="I74" s="194">
        <v>0</v>
      </c>
      <c r="J74" s="194">
        <f>J75+J76</f>
        <v>0</v>
      </c>
      <c r="K74" s="230">
        <f>K75+K76</f>
        <v>0</v>
      </c>
      <c r="L74" s="189">
        <f t="shared" si="0"/>
        <v>0</v>
      </c>
      <c r="M74" s="221" t="e">
        <f t="shared" si="1"/>
        <v>#DIV/0!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</row>
    <row r="75" spans="1:163" ht="16.5" customHeight="1">
      <c r="A75" s="25"/>
      <c r="B75" s="26"/>
      <c r="C75" s="26"/>
      <c r="D75" s="26" t="s">
        <v>98</v>
      </c>
      <c r="E75" s="26"/>
      <c r="F75" s="27"/>
      <c r="G75" s="163" t="s">
        <v>99</v>
      </c>
      <c r="H75" s="194">
        <f>H405</f>
        <v>0</v>
      </c>
      <c r="I75" s="194">
        <v>0</v>
      </c>
      <c r="J75" s="194">
        <f>J405</f>
        <v>0</v>
      </c>
      <c r="K75" s="230">
        <f>K405</f>
        <v>0</v>
      </c>
      <c r="L75" s="189">
        <f aca="true" t="shared" si="4" ref="L75:L138">H75-K75</f>
        <v>0</v>
      </c>
      <c r="M75" s="221" t="e">
        <f aca="true" t="shared" si="5" ref="M75:M138">K75/H75*100</f>
        <v>#DIV/0!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</row>
    <row r="76" spans="1:163" ht="19.5" customHeight="1">
      <c r="A76" s="25"/>
      <c r="B76" s="26"/>
      <c r="C76" s="26"/>
      <c r="D76" s="26">
        <v>81</v>
      </c>
      <c r="E76" s="26"/>
      <c r="F76" s="27"/>
      <c r="G76" s="163" t="s">
        <v>100</v>
      </c>
      <c r="H76" s="194">
        <f>H351</f>
        <v>0</v>
      </c>
      <c r="I76" s="194">
        <v>0</v>
      </c>
      <c r="J76" s="194">
        <f>J351</f>
        <v>0</v>
      </c>
      <c r="K76" s="230">
        <f>K351</f>
        <v>0</v>
      </c>
      <c r="L76" s="189">
        <f t="shared" si="4"/>
        <v>0</v>
      </c>
      <c r="M76" s="221" t="e">
        <f t="shared" si="5"/>
        <v>#DIV/0!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</row>
    <row r="77" spans="1:163" ht="19.5" customHeight="1" thickBot="1">
      <c r="A77" s="61"/>
      <c r="B77" s="62"/>
      <c r="C77" s="62"/>
      <c r="D77" s="62">
        <v>85</v>
      </c>
      <c r="E77" s="62"/>
      <c r="F77" s="63"/>
      <c r="G77" s="169" t="s">
        <v>101</v>
      </c>
      <c r="H77" s="195">
        <f>+H222+H352+H408+H127</f>
        <v>0</v>
      </c>
      <c r="I77" s="195">
        <v>0</v>
      </c>
      <c r="J77" s="195">
        <f>+J222+J352+J408+J127</f>
        <v>0</v>
      </c>
      <c r="K77" s="231">
        <f>+K222+K352+K408+K127</f>
        <v>0</v>
      </c>
      <c r="L77" s="189">
        <f t="shared" si="4"/>
        <v>0</v>
      </c>
      <c r="M77" s="221" t="e">
        <f t="shared" si="5"/>
        <v>#DIV/0!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</row>
    <row r="78" spans="1:163" ht="38.25" customHeight="1">
      <c r="A78" s="251" t="s">
        <v>102</v>
      </c>
      <c r="B78" s="252"/>
      <c r="C78" s="252"/>
      <c r="D78" s="252"/>
      <c r="E78" s="252"/>
      <c r="F78" s="252"/>
      <c r="G78" s="159" t="s">
        <v>103</v>
      </c>
      <c r="H78" s="192">
        <f>H79</f>
        <v>15450</v>
      </c>
      <c r="I78" s="192">
        <f>I79</f>
        <v>7496</v>
      </c>
      <c r="J78" s="192">
        <f>J79</f>
        <v>3748</v>
      </c>
      <c r="K78" s="228">
        <f>K79</f>
        <v>11244</v>
      </c>
      <c r="L78" s="189">
        <f t="shared" si="4"/>
        <v>4206</v>
      </c>
      <c r="M78" s="221">
        <f t="shared" si="5"/>
        <v>72.7766990291262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</row>
    <row r="79" spans="1:163" ht="19.5" customHeight="1">
      <c r="A79" s="25"/>
      <c r="B79" s="26"/>
      <c r="C79" s="26"/>
      <c r="D79" s="26" t="s">
        <v>24</v>
      </c>
      <c r="E79" s="26"/>
      <c r="F79" s="66"/>
      <c r="G79" s="170" t="s">
        <v>70</v>
      </c>
      <c r="H79" s="194">
        <f>H80+H106+H124</f>
        <v>15450</v>
      </c>
      <c r="I79" s="194">
        <f>I80+I106+I124</f>
        <v>7496</v>
      </c>
      <c r="J79" s="194">
        <f>J80+J106+J124</f>
        <v>3748</v>
      </c>
      <c r="K79" s="230">
        <f>K80+K106+K124</f>
        <v>11244</v>
      </c>
      <c r="L79" s="189">
        <f t="shared" si="4"/>
        <v>4206</v>
      </c>
      <c r="M79" s="221">
        <f t="shared" si="5"/>
        <v>72.7766990291262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</row>
    <row r="80" spans="1:163" ht="19.5" customHeight="1">
      <c r="A80" s="25"/>
      <c r="B80" s="26"/>
      <c r="C80" s="26"/>
      <c r="D80" s="26" t="s">
        <v>71</v>
      </c>
      <c r="E80" s="26"/>
      <c r="F80" s="66"/>
      <c r="G80" s="170" t="s">
        <v>72</v>
      </c>
      <c r="H80" s="194">
        <f>H81+H99</f>
        <v>15450</v>
      </c>
      <c r="I80" s="194">
        <f>I81+I99</f>
        <v>7496</v>
      </c>
      <c r="J80" s="194">
        <f>J81+J99</f>
        <v>3748</v>
      </c>
      <c r="K80" s="230">
        <f>K81+K99</f>
        <v>11244</v>
      </c>
      <c r="L80" s="189">
        <f t="shared" si="4"/>
        <v>4206</v>
      </c>
      <c r="M80" s="221">
        <f t="shared" si="5"/>
        <v>72.7766990291262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</row>
    <row r="81" spans="1:163" ht="19.5" customHeight="1">
      <c r="A81" s="25"/>
      <c r="B81" s="26"/>
      <c r="C81" s="26"/>
      <c r="D81" s="26"/>
      <c r="E81" s="26" t="s">
        <v>24</v>
      </c>
      <c r="F81" s="66"/>
      <c r="G81" s="163" t="s">
        <v>104</v>
      </c>
      <c r="H81" s="194">
        <f>SUM(H82:H98)</f>
        <v>11600</v>
      </c>
      <c r="I81" s="194">
        <f>SUM(I82:I98)</f>
        <v>6120</v>
      </c>
      <c r="J81" s="194">
        <f>SUM(J82:J98)</f>
        <v>3060</v>
      </c>
      <c r="K81" s="230">
        <f>SUM(K82:K98)</f>
        <v>9180</v>
      </c>
      <c r="L81" s="189">
        <f t="shared" si="4"/>
        <v>2420</v>
      </c>
      <c r="M81" s="221">
        <f t="shared" si="5"/>
        <v>79.13793103448276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</row>
    <row r="82" spans="1:163" ht="19.5" customHeight="1">
      <c r="A82" s="34"/>
      <c r="B82" s="35"/>
      <c r="C82" s="35"/>
      <c r="D82" s="35"/>
      <c r="E82" s="35"/>
      <c r="F82" s="69" t="s">
        <v>24</v>
      </c>
      <c r="G82" s="171" t="s">
        <v>105</v>
      </c>
      <c r="H82" s="188">
        <v>11600</v>
      </c>
      <c r="I82" s="188">
        <v>6120</v>
      </c>
      <c r="J82" s="188">
        <v>3060</v>
      </c>
      <c r="K82" s="223">
        <f>I82+J82</f>
        <v>9180</v>
      </c>
      <c r="L82" s="189">
        <f t="shared" si="4"/>
        <v>2420</v>
      </c>
      <c r="M82" s="221">
        <f t="shared" si="5"/>
        <v>79.13793103448276</v>
      </c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</row>
    <row r="83" spans="1:163" ht="19.5" customHeight="1">
      <c r="A83" s="34"/>
      <c r="B83" s="35"/>
      <c r="C83" s="35"/>
      <c r="D83" s="35"/>
      <c r="E83" s="35"/>
      <c r="F83" s="69" t="s">
        <v>22</v>
      </c>
      <c r="G83" s="171" t="s">
        <v>106</v>
      </c>
      <c r="H83" s="188">
        <v>0</v>
      </c>
      <c r="I83" s="188">
        <v>0</v>
      </c>
      <c r="J83" s="188">
        <v>0</v>
      </c>
      <c r="K83" s="223">
        <f>I83+J83</f>
        <v>0</v>
      </c>
      <c r="L83" s="189">
        <f t="shared" si="4"/>
        <v>0</v>
      </c>
      <c r="M83" s="221" t="e">
        <f t="shared" si="5"/>
        <v>#DIV/0!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</row>
    <row r="84" spans="1:163" ht="15" hidden="1">
      <c r="A84" s="34"/>
      <c r="B84" s="35"/>
      <c r="C84" s="35"/>
      <c r="D84" s="35"/>
      <c r="E84" s="35"/>
      <c r="F84" s="69"/>
      <c r="G84" s="171" t="s">
        <v>107</v>
      </c>
      <c r="H84" s="188"/>
      <c r="I84" s="188"/>
      <c r="J84" s="188"/>
      <c r="K84" s="223"/>
      <c r="L84" s="189">
        <f t="shared" si="4"/>
        <v>0</v>
      </c>
      <c r="M84" s="221" t="e">
        <f t="shared" si="5"/>
        <v>#DIV/0!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</row>
    <row r="85" spans="1:163" ht="19.5" customHeight="1">
      <c r="A85" s="34"/>
      <c r="B85" s="35"/>
      <c r="C85" s="35"/>
      <c r="D85" s="35"/>
      <c r="E85" s="35"/>
      <c r="F85" s="69" t="s">
        <v>14</v>
      </c>
      <c r="G85" s="171" t="s">
        <v>108</v>
      </c>
      <c r="H85" s="188">
        <v>0</v>
      </c>
      <c r="I85" s="188">
        <v>0</v>
      </c>
      <c r="J85" s="188">
        <v>0</v>
      </c>
      <c r="K85" s="223">
        <f>I85+J85</f>
        <v>0</v>
      </c>
      <c r="L85" s="189">
        <f t="shared" si="4"/>
        <v>0</v>
      </c>
      <c r="M85" s="221" t="e">
        <f t="shared" si="5"/>
        <v>#DIV/0!</v>
      </c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</row>
    <row r="86" spans="1:163" ht="19.5" customHeight="1" hidden="1">
      <c r="A86" s="34"/>
      <c r="B86" s="35"/>
      <c r="C86" s="35"/>
      <c r="D86" s="35"/>
      <c r="E86" s="35"/>
      <c r="F86" s="69"/>
      <c r="G86" s="171" t="s">
        <v>109</v>
      </c>
      <c r="H86" s="188"/>
      <c r="I86" s="188"/>
      <c r="J86" s="188"/>
      <c r="K86" s="223"/>
      <c r="L86" s="189">
        <f t="shared" si="4"/>
        <v>0</v>
      </c>
      <c r="M86" s="221" t="e">
        <f t="shared" si="5"/>
        <v>#DIV/0!</v>
      </c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</row>
    <row r="87" spans="1:163" ht="19.5" customHeight="1" hidden="1">
      <c r="A87" s="34"/>
      <c r="B87" s="35"/>
      <c r="C87" s="35"/>
      <c r="D87" s="35"/>
      <c r="E87" s="35"/>
      <c r="F87" s="69"/>
      <c r="G87" s="171" t="s">
        <v>110</v>
      </c>
      <c r="H87" s="188"/>
      <c r="I87" s="188"/>
      <c r="J87" s="188"/>
      <c r="K87" s="223"/>
      <c r="L87" s="189">
        <f t="shared" si="4"/>
        <v>0</v>
      </c>
      <c r="M87" s="221" t="e">
        <f t="shared" si="5"/>
        <v>#DIV/0!</v>
      </c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</row>
    <row r="88" spans="1:163" ht="19.5" customHeight="1" hidden="1">
      <c r="A88" s="34"/>
      <c r="B88" s="35"/>
      <c r="C88" s="35"/>
      <c r="D88" s="35"/>
      <c r="E88" s="35"/>
      <c r="F88" s="69"/>
      <c r="G88" s="171" t="s">
        <v>111</v>
      </c>
      <c r="H88" s="188"/>
      <c r="I88" s="188"/>
      <c r="J88" s="188"/>
      <c r="K88" s="223"/>
      <c r="L88" s="189">
        <f t="shared" si="4"/>
        <v>0</v>
      </c>
      <c r="M88" s="221" t="e">
        <f t="shared" si="5"/>
        <v>#DIV/0!</v>
      </c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</row>
    <row r="89" spans="1:163" ht="19.5" customHeight="1">
      <c r="A89" s="34"/>
      <c r="B89" s="35"/>
      <c r="C89" s="35"/>
      <c r="D89" s="35"/>
      <c r="E89" s="35"/>
      <c r="F89" s="69" t="s">
        <v>112</v>
      </c>
      <c r="G89" s="171" t="s">
        <v>113</v>
      </c>
      <c r="H89" s="188">
        <v>0</v>
      </c>
      <c r="I89" s="188">
        <v>0</v>
      </c>
      <c r="J89" s="188">
        <v>0</v>
      </c>
      <c r="K89" s="223">
        <f>I89+J89</f>
        <v>0</v>
      </c>
      <c r="L89" s="189">
        <f t="shared" si="4"/>
        <v>0</v>
      </c>
      <c r="M89" s="221" t="e">
        <f t="shared" si="5"/>
        <v>#DIV/0!</v>
      </c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</row>
    <row r="90" spans="1:163" ht="19.5" customHeight="1">
      <c r="A90" s="34"/>
      <c r="B90" s="35"/>
      <c r="C90" s="35"/>
      <c r="D90" s="35"/>
      <c r="E90" s="35"/>
      <c r="F90" s="69" t="s">
        <v>114</v>
      </c>
      <c r="G90" s="171" t="s">
        <v>115</v>
      </c>
      <c r="H90" s="188">
        <v>0</v>
      </c>
      <c r="I90" s="188">
        <v>0</v>
      </c>
      <c r="J90" s="188">
        <v>0</v>
      </c>
      <c r="K90" s="223">
        <f>I90+J90</f>
        <v>0</v>
      </c>
      <c r="L90" s="189">
        <f t="shared" si="4"/>
        <v>0</v>
      </c>
      <c r="M90" s="221" t="e">
        <f t="shared" si="5"/>
        <v>#DIV/0!</v>
      </c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</row>
    <row r="91" spans="1:163" ht="25.5" hidden="1">
      <c r="A91" s="34"/>
      <c r="B91" s="35"/>
      <c r="C91" s="35"/>
      <c r="D91" s="35"/>
      <c r="E91" s="35"/>
      <c r="F91" s="69"/>
      <c r="G91" s="171" t="s">
        <v>116</v>
      </c>
      <c r="H91" s="188"/>
      <c r="I91" s="188"/>
      <c r="J91" s="188"/>
      <c r="K91" s="223"/>
      <c r="L91" s="189">
        <f t="shared" si="4"/>
        <v>0</v>
      </c>
      <c r="M91" s="221" t="e">
        <f t="shared" si="5"/>
        <v>#DIV/0!</v>
      </c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</row>
    <row r="92" spans="1:163" ht="19.5" customHeight="1" hidden="1">
      <c r="A92" s="34"/>
      <c r="B92" s="35"/>
      <c r="C92" s="35"/>
      <c r="D92" s="35"/>
      <c r="E92" s="35"/>
      <c r="F92" s="69"/>
      <c r="G92" s="171" t="s">
        <v>117</v>
      </c>
      <c r="H92" s="188"/>
      <c r="I92" s="188"/>
      <c r="J92" s="188"/>
      <c r="K92" s="223"/>
      <c r="L92" s="189">
        <f t="shared" si="4"/>
        <v>0</v>
      </c>
      <c r="M92" s="221" t="e">
        <f t="shared" si="5"/>
        <v>#DIV/0!</v>
      </c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</row>
    <row r="93" spans="1:163" ht="25.5" hidden="1">
      <c r="A93" s="34"/>
      <c r="B93" s="35"/>
      <c r="C93" s="35"/>
      <c r="D93" s="35"/>
      <c r="E93" s="35"/>
      <c r="F93" s="69"/>
      <c r="G93" s="171" t="s">
        <v>118</v>
      </c>
      <c r="H93" s="188"/>
      <c r="I93" s="188"/>
      <c r="J93" s="188"/>
      <c r="K93" s="223"/>
      <c r="L93" s="189">
        <f t="shared" si="4"/>
        <v>0</v>
      </c>
      <c r="M93" s="221" t="e">
        <f t="shared" si="5"/>
        <v>#DIV/0!</v>
      </c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</row>
    <row r="94" spans="1:163" ht="19.5" customHeight="1">
      <c r="A94" s="34"/>
      <c r="B94" s="35"/>
      <c r="C94" s="35"/>
      <c r="D94" s="35"/>
      <c r="E94" s="35"/>
      <c r="F94" s="69">
        <v>13</v>
      </c>
      <c r="G94" s="171" t="s">
        <v>119</v>
      </c>
      <c r="H94" s="188">
        <v>0</v>
      </c>
      <c r="I94" s="188">
        <v>0</v>
      </c>
      <c r="J94" s="188">
        <v>0</v>
      </c>
      <c r="K94" s="223">
        <f>I94+J94</f>
        <v>0</v>
      </c>
      <c r="L94" s="189">
        <f t="shared" si="4"/>
        <v>0</v>
      </c>
      <c r="M94" s="221" t="e">
        <f t="shared" si="5"/>
        <v>#DIV/0!</v>
      </c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</row>
    <row r="95" spans="1:163" ht="19.5" customHeight="1" hidden="1">
      <c r="A95" s="34"/>
      <c r="B95" s="35"/>
      <c r="C95" s="35"/>
      <c r="D95" s="35"/>
      <c r="E95" s="35"/>
      <c r="F95" s="69"/>
      <c r="G95" s="171" t="s">
        <v>120</v>
      </c>
      <c r="H95" s="188"/>
      <c r="I95" s="188"/>
      <c r="J95" s="188"/>
      <c r="K95" s="223"/>
      <c r="L95" s="189">
        <f t="shared" si="4"/>
        <v>0</v>
      </c>
      <c r="M95" s="221" t="e">
        <f t="shared" si="5"/>
        <v>#DIV/0!</v>
      </c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</row>
    <row r="96" spans="1:163" ht="25.5" hidden="1">
      <c r="A96" s="34"/>
      <c r="B96" s="35"/>
      <c r="C96" s="35"/>
      <c r="D96" s="35"/>
      <c r="E96" s="35"/>
      <c r="F96" s="69"/>
      <c r="G96" s="171" t="s">
        <v>121</v>
      </c>
      <c r="H96" s="188"/>
      <c r="I96" s="188"/>
      <c r="J96" s="188"/>
      <c r="K96" s="223"/>
      <c r="L96" s="189">
        <f t="shared" si="4"/>
        <v>0</v>
      </c>
      <c r="M96" s="221" t="e">
        <f t="shared" si="5"/>
        <v>#DIV/0!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</row>
    <row r="97" spans="1:163" ht="19.5" customHeight="1" hidden="1">
      <c r="A97" s="34"/>
      <c r="B97" s="35"/>
      <c r="C97" s="35"/>
      <c r="D97" s="35"/>
      <c r="E97" s="35"/>
      <c r="F97" s="69"/>
      <c r="G97" s="171" t="s">
        <v>122</v>
      </c>
      <c r="H97" s="188"/>
      <c r="I97" s="188"/>
      <c r="J97" s="188"/>
      <c r="K97" s="223"/>
      <c r="L97" s="189">
        <f t="shared" si="4"/>
        <v>0</v>
      </c>
      <c r="M97" s="221" t="e">
        <f t="shared" si="5"/>
        <v>#DIV/0!</v>
      </c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</row>
    <row r="98" spans="1:163" ht="19.5" customHeight="1">
      <c r="A98" s="34"/>
      <c r="B98" s="35"/>
      <c r="C98" s="35"/>
      <c r="D98" s="35"/>
      <c r="E98" s="35"/>
      <c r="F98" s="69" t="s">
        <v>75</v>
      </c>
      <c r="G98" s="171" t="s">
        <v>123</v>
      </c>
      <c r="H98" s="188">
        <v>0</v>
      </c>
      <c r="I98" s="188">
        <v>0</v>
      </c>
      <c r="J98" s="188">
        <v>0</v>
      </c>
      <c r="K98" s="223">
        <f>I98+J98</f>
        <v>0</v>
      </c>
      <c r="L98" s="189">
        <f t="shared" si="4"/>
        <v>0</v>
      </c>
      <c r="M98" s="221" t="e">
        <f t="shared" si="5"/>
        <v>#DIV/0!</v>
      </c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</row>
    <row r="99" spans="1:163" ht="19.5" customHeight="1">
      <c r="A99" s="25"/>
      <c r="B99" s="26"/>
      <c r="C99" s="26"/>
      <c r="D99" s="26"/>
      <c r="E99" s="26" t="s">
        <v>39</v>
      </c>
      <c r="F99" s="66"/>
      <c r="G99" s="163" t="s">
        <v>124</v>
      </c>
      <c r="H99" s="194">
        <f>H100+H101+H102+H103+H104+H105</f>
        <v>3850</v>
      </c>
      <c r="I99" s="194">
        <f>I100+I101+I102+I103+I104+I105</f>
        <v>1376</v>
      </c>
      <c r="J99" s="194">
        <f>J100+J101+J102+J103+J104+J105</f>
        <v>688</v>
      </c>
      <c r="K99" s="230">
        <f>K100+K101+K102+K103+K104+K105</f>
        <v>2064</v>
      </c>
      <c r="L99" s="189">
        <f t="shared" si="4"/>
        <v>1786</v>
      </c>
      <c r="M99" s="221">
        <f t="shared" si="5"/>
        <v>53.61038961038961</v>
      </c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</row>
    <row r="100" spans="1:163" ht="25.5" customHeight="1">
      <c r="A100" s="34"/>
      <c r="B100" s="35"/>
      <c r="C100" s="35"/>
      <c r="D100" s="35"/>
      <c r="E100" s="35"/>
      <c r="F100" s="69" t="s">
        <v>24</v>
      </c>
      <c r="G100" s="171" t="s">
        <v>125</v>
      </c>
      <c r="H100" s="188">
        <v>2000</v>
      </c>
      <c r="I100" s="188">
        <v>966</v>
      </c>
      <c r="J100" s="188">
        <v>483</v>
      </c>
      <c r="K100" s="223">
        <f aca="true" t="shared" si="6" ref="K100:K105">I100+J100</f>
        <v>1449</v>
      </c>
      <c r="L100" s="189">
        <f t="shared" si="4"/>
        <v>551</v>
      </c>
      <c r="M100" s="221">
        <f t="shared" si="5"/>
        <v>72.45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</row>
    <row r="101" spans="1:163" ht="25.5">
      <c r="A101" s="34"/>
      <c r="B101" s="35"/>
      <c r="C101" s="35"/>
      <c r="D101" s="35"/>
      <c r="E101" s="35"/>
      <c r="F101" s="69" t="s">
        <v>22</v>
      </c>
      <c r="G101" s="171" t="s">
        <v>126</v>
      </c>
      <c r="H101" s="188">
        <v>150</v>
      </c>
      <c r="I101" s="188">
        <v>30</v>
      </c>
      <c r="J101" s="188">
        <v>15</v>
      </c>
      <c r="K101" s="223">
        <f t="shared" si="6"/>
        <v>45</v>
      </c>
      <c r="L101" s="189">
        <f t="shared" si="4"/>
        <v>105</v>
      </c>
      <c r="M101" s="221">
        <f t="shared" si="5"/>
        <v>30</v>
      </c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</row>
    <row r="102" spans="1:163" ht="24" customHeight="1">
      <c r="A102" s="34"/>
      <c r="B102" s="35"/>
      <c r="C102" s="35"/>
      <c r="D102" s="35"/>
      <c r="E102" s="35"/>
      <c r="F102" s="69" t="s">
        <v>39</v>
      </c>
      <c r="G102" s="171" t="s">
        <v>127</v>
      </c>
      <c r="H102" s="188">
        <v>1000</v>
      </c>
      <c r="I102" s="188">
        <v>318</v>
      </c>
      <c r="J102" s="188">
        <v>159</v>
      </c>
      <c r="K102" s="223">
        <f t="shared" si="6"/>
        <v>477</v>
      </c>
      <c r="L102" s="189">
        <f t="shared" si="4"/>
        <v>523</v>
      </c>
      <c r="M102" s="221">
        <f t="shared" si="5"/>
        <v>47.699999999999996</v>
      </c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</row>
    <row r="103" spans="1:163" ht="30.75" customHeight="1">
      <c r="A103" s="34"/>
      <c r="B103" s="35"/>
      <c r="C103" s="35"/>
      <c r="D103" s="35"/>
      <c r="E103" s="35"/>
      <c r="F103" s="69" t="s">
        <v>14</v>
      </c>
      <c r="G103" s="171" t="s">
        <v>128</v>
      </c>
      <c r="H103" s="188">
        <v>200</v>
      </c>
      <c r="I103" s="188">
        <v>10</v>
      </c>
      <c r="J103" s="188">
        <v>5</v>
      </c>
      <c r="K103" s="223">
        <f t="shared" si="6"/>
        <v>15</v>
      </c>
      <c r="L103" s="189">
        <f t="shared" si="4"/>
        <v>185</v>
      </c>
      <c r="M103" s="221">
        <f t="shared" si="5"/>
        <v>7.5</v>
      </c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</row>
    <row r="104" spans="1:163" ht="28.5" customHeight="1">
      <c r="A104" s="34"/>
      <c r="B104" s="35"/>
      <c r="C104" s="35"/>
      <c r="D104" s="35"/>
      <c r="E104" s="35"/>
      <c r="F104" s="69" t="s">
        <v>26</v>
      </c>
      <c r="G104" s="171" t="s">
        <v>129</v>
      </c>
      <c r="H104" s="188">
        <v>500</v>
      </c>
      <c r="I104" s="188">
        <v>52</v>
      </c>
      <c r="J104" s="188">
        <v>26</v>
      </c>
      <c r="K104" s="223">
        <f t="shared" si="6"/>
        <v>78</v>
      </c>
      <c r="L104" s="189">
        <f t="shared" si="4"/>
        <v>422</v>
      </c>
      <c r="M104" s="221">
        <f t="shared" si="5"/>
        <v>15.6</v>
      </c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</row>
    <row r="105" spans="1:163" ht="30" customHeight="1">
      <c r="A105" s="34"/>
      <c r="B105" s="35"/>
      <c r="C105" s="35"/>
      <c r="D105" s="35"/>
      <c r="E105" s="35"/>
      <c r="F105" s="69" t="s">
        <v>130</v>
      </c>
      <c r="G105" s="171" t="s">
        <v>131</v>
      </c>
      <c r="H105" s="188">
        <v>0</v>
      </c>
      <c r="I105" s="188">
        <v>0</v>
      </c>
      <c r="J105" s="188">
        <v>0</v>
      </c>
      <c r="K105" s="223">
        <f t="shared" si="6"/>
        <v>0</v>
      </c>
      <c r="L105" s="189">
        <f t="shared" si="4"/>
        <v>0</v>
      </c>
      <c r="M105" s="221" t="e">
        <f t="shared" si="5"/>
        <v>#DIV/0!</v>
      </c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</row>
    <row r="106" spans="1:163" ht="19.5" customHeight="1">
      <c r="A106" s="25"/>
      <c r="B106" s="26"/>
      <c r="C106" s="26"/>
      <c r="D106" s="26" t="s">
        <v>73</v>
      </c>
      <c r="E106" s="26"/>
      <c r="F106" s="66"/>
      <c r="G106" s="170" t="s">
        <v>74</v>
      </c>
      <c r="H106" s="194">
        <f>H107+H114+H118+H119</f>
        <v>0</v>
      </c>
      <c r="I106" s="194">
        <v>0</v>
      </c>
      <c r="J106" s="194">
        <f>J107+J114+J118+J119</f>
        <v>0</v>
      </c>
      <c r="K106" s="230">
        <f>K107+K114+K118+K119</f>
        <v>0</v>
      </c>
      <c r="L106" s="189">
        <f t="shared" si="4"/>
        <v>0</v>
      </c>
      <c r="M106" s="221" t="e">
        <f t="shared" si="5"/>
        <v>#DIV/0!</v>
      </c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</row>
    <row r="107" spans="1:163" ht="19.5" customHeight="1">
      <c r="A107" s="25"/>
      <c r="B107" s="26"/>
      <c r="C107" s="26"/>
      <c r="D107" s="26"/>
      <c r="E107" s="26" t="s">
        <v>24</v>
      </c>
      <c r="F107" s="66"/>
      <c r="G107" s="163" t="s">
        <v>132</v>
      </c>
      <c r="H107" s="194">
        <f>SUM(H108:H113)</f>
        <v>0</v>
      </c>
      <c r="I107" s="194">
        <v>0</v>
      </c>
      <c r="J107" s="194">
        <f>SUM(J108:J113)</f>
        <v>0</v>
      </c>
      <c r="K107" s="230">
        <f>SUM(K108:K113)</f>
        <v>0</v>
      </c>
      <c r="L107" s="189">
        <f t="shared" si="4"/>
        <v>0</v>
      </c>
      <c r="M107" s="221" t="e">
        <f t="shared" si="5"/>
        <v>#DIV/0!</v>
      </c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</row>
    <row r="108" spans="1:163" ht="15.75" customHeight="1">
      <c r="A108" s="34"/>
      <c r="B108" s="35"/>
      <c r="C108" s="35"/>
      <c r="D108" s="35"/>
      <c r="E108" s="35"/>
      <c r="F108" s="69" t="s">
        <v>24</v>
      </c>
      <c r="G108" s="171" t="s">
        <v>133</v>
      </c>
      <c r="H108" s="188">
        <v>0</v>
      </c>
      <c r="I108" s="188">
        <v>0</v>
      </c>
      <c r="J108" s="188">
        <v>0</v>
      </c>
      <c r="K108" s="223">
        <f aca="true" t="shared" si="7" ref="K108:K113">I108+J108</f>
        <v>0</v>
      </c>
      <c r="L108" s="189">
        <f t="shared" si="4"/>
        <v>0</v>
      </c>
      <c r="M108" s="221" t="e">
        <f t="shared" si="5"/>
        <v>#DIV/0!</v>
      </c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</row>
    <row r="109" spans="1:163" ht="19.5" customHeight="1">
      <c r="A109" s="34"/>
      <c r="B109" s="35"/>
      <c r="C109" s="35"/>
      <c r="D109" s="35"/>
      <c r="E109" s="35"/>
      <c r="F109" s="69"/>
      <c r="G109" s="171" t="s">
        <v>134</v>
      </c>
      <c r="H109" s="188">
        <v>0</v>
      </c>
      <c r="I109" s="188">
        <v>0</v>
      </c>
      <c r="J109" s="188">
        <v>0</v>
      </c>
      <c r="K109" s="223">
        <f t="shared" si="7"/>
        <v>0</v>
      </c>
      <c r="L109" s="189">
        <f t="shared" si="4"/>
        <v>0</v>
      </c>
      <c r="M109" s="221" t="e">
        <f t="shared" si="5"/>
        <v>#DIV/0!</v>
      </c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</row>
    <row r="110" spans="1:163" ht="25.5">
      <c r="A110" s="34"/>
      <c r="B110" s="35"/>
      <c r="C110" s="35"/>
      <c r="D110" s="35"/>
      <c r="E110" s="35"/>
      <c r="F110" s="69" t="s">
        <v>39</v>
      </c>
      <c r="G110" s="171" t="s">
        <v>135</v>
      </c>
      <c r="H110" s="188">
        <v>0</v>
      </c>
      <c r="I110" s="188">
        <v>0</v>
      </c>
      <c r="J110" s="188">
        <v>0</v>
      </c>
      <c r="K110" s="223">
        <f t="shared" si="7"/>
        <v>0</v>
      </c>
      <c r="L110" s="189">
        <f t="shared" si="4"/>
        <v>0</v>
      </c>
      <c r="M110" s="221" t="e">
        <f t="shared" si="5"/>
        <v>#DIV/0!</v>
      </c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</row>
    <row r="111" spans="1:163" ht="19.5" customHeight="1">
      <c r="A111" s="34"/>
      <c r="B111" s="35"/>
      <c r="C111" s="35"/>
      <c r="D111" s="35"/>
      <c r="E111" s="35"/>
      <c r="F111" s="69" t="s">
        <v>14</v>
      </c>
      <c r="G111" s="171" t="s">
        <v>136</v>
      </c>
      <c r="H111" s="188">
        <v>0</v>
      </c>
      <c r="I111" s="188">
        <v>0</v>
      </c>
      <c r="J111" s="188">
        <v>0</v>
      </c>
      <c r="K111" s="223">
        <f t="shared" si="7"/>
        <v>0</v>
      </c>
      <c r="L111" s="189">
        <f t="shared" si="4"/>
        <v>0</v>
      </c>
      <c r="M111" s="221" t="e">
        <f t="shared" si="5"/>
        <v>#DIV/0!</v>
      </c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</row>
    <row r="112" spans="1:163" ht="29.25" customHeight="1">
      <c r="A112" s="34"/>
      <c r="B112" s="35"/>
      <c r="C112" s="35"/>
      <c r="D112" s="35"/>
      <c r="E112" s="35"/>
      <c r="F112" s="69" t="s">
        <v>114</v>
      </c>
      <c r="G112" s="171" t="s">
        <v>137</v>
      </c>
      <c r="H112" s="188">
        <v>0</v>
      </c>
      <c r="I112" s="188">
        <v>0</v>
      </c>
      <c r="J112" s="188">
        <v>0</v>
      </c>
      <c r="K112" s="223">
        <f t="shared" si="7"/>
        <v>0</v>
      </c>
      <c r="L112" s="189">
        <f t="shared" si="4"/>
        <v>0</v>
      </c>
      <c r="M112" s="221" t="e">
        <f t="shared" si="5"/>
        <v>#DIV/0!</v>
      </c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</row>
    <row r="113" spans="1:163" ht="25.5">
      <c r="A113" s="34"/>
      <c r="B113" s="35"/>
      <c r="C113" s="35"/>
      <c r="D113" s="35"/>
      <c r="E113" s="35"/>
      <c r="F113" s="69" t="s">
        <v>75</v>
      </c>
      <c r="G113" s="171" t="s">
        <v>138</v>
      </c>
      <c r="H113" s="188">
        <v>0</v>
      </c>
      <c r="I113" s="188">
        <v>0</v>
      </c>
      <c r="J113" s="188">
        <v>0</v>
      </c>
      <c r="K113" s="223">
        <f t="shared" si="7"/>
        <v>0</v>
      </c>
      <c r="L113" s="189">
        <f t="shared" si="4"/>
        <v>0</v>
      </c>
      <c r="M113" s="221" t="e">
        <f t="shared" si="5"/>
        <v>#DIV/0!</v>
      </c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</row>
    <row r="114" spans="1:163" ht="25.5">
      <c r="A114" s="25"/>
      <c r="B114" s="26"/>
      <c r="C114" s="26"/>
      <c r="D114" s="26"/>
      <c r="E114" s="26" t="s">
        <v>139</v>
      </c>
      <c r="F114" s="66"/>
      <c r="G114" s="170" t="s">
        <v>140</v>
      </c>
      <c r="H114" s="194">
        <f>H115+H116+H117</f>
        <v>0</v>
      </c>
      <c r="I114" s="194">
        <v>0</v>
      </c>
      <c r="J114" s="194">
        <f>J115+J116+J117</f>
        <v>0</v>
      </c>
      <c r="K114" s="230">
        <f>K115+K116+K117</f>
        <v>0</v>
      </c>
      <c r="L114" s="189">
        <f t="shared" si="4"/>
        <v>0</v>
      </c>
      <c r="M114" s="221" t="e">
        <f t="shared" si="5"/>
        <v>#DIV/0!</v>
      </c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</row>
    <row r="115" spans="1:163" ht="19.5" customHeight="1" hidden="1">
      <c r="A115" s="34"/>
      <c r="B115" s="35"/>
      <c r="C115" s="35"/>
      <c r="D115" s="35"/>
      <c r="E115" s="35"/>
      <c r="F115" s="69"/>
      <c r="G115" s="171" t="s">
        <v>141</v>
      </c>
      <c r="H115" s="188"/>
      <c r="I115" s="188"/>
      <c r="J115" s="188"/>
      <c r="K115" s="223"/>
      <c r="L115" s="189">
        <f t="shared" si="4"/>
        <v>0</v>
      </c>
      <c r="M115" s="221" t="e">
        <f t="shared" si="5"/>
        <v>#DIV/0!</v>
      </c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</row>
    <row r="116" spans="1:163" ht="19.5" customHeight="1" hidden="1">
      <c r="A116" s="34"/>
      <c r="B116" s="35"/>
      <c r="C116" s="35"/>
      <c r="D116" s="35"/>
      <c r="E116" s="35"/>
      <c r="F116" s="69"/>
      <c r="G116" s="171" t="s">
        <v>142</v>
      </c>
      <c r="H116" s="188"/>
      <c r="I116" s="188"/>
      <c r="J116" s="188"/>
      <c r="K116" s="223"/>
      <c r="L116" s="189">
        <f t="shared" si="4"/>
        <v>0</v>
      </c>
      <c r="M116" s="221" t="e">
        <f t="shared" si="5"/>
        <v>#DIV/0!</v>
      </c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</row>
    <row r="117" spans="1:163" ht="19.5" customHeight="1">
      <c r="A117" s="34"/>
      <c r="B117" s="35"/>
      <c r="C117" s="35"/>
      <c r="D117" s="35"/>
      <c r="E117" s="35"/>
      <c r="F117" s="69" t="s">
        <v>75</v>
      </c>
      <c r="G117" s="171" t="s">
        <v>143</v>
      </c>
      <c r="H117" s="188">
        <v>0</v>
      </c>
      <c r="I117" s="188">
        <v>0</v>
      </c>
      <c r="J117" s="188">
        <v>0</v>
      </c>
      <c r="K117" s="223">
        <f>I117+J117</f>
        <v>0</v>
      </c>
      <c r="L117" s="189">
        <f t="shared" si="4"/>
        <v>0</v>
      </c>
      <c r="M117" s="221" t="e">
        <f t="shared" si="5"/>
        <v>#DIV/0!</v>
      </c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</row>
    <row r="118" spans="1:163" ht="19.5" customHeight="1">
      <c r="A118" s="34"/>
      <c r="B118" s="35"/>
      <c r="C118" s="35"/>
      <c r="D118" s="35"/>
      <c r="E118" s="35">
        <v>13</v>
      </c>
      <c r="F118" s="69"/>
      <c r="G118" s="171" t="s">
        <v>144</v>
      </c>
      <c r="H118" s="188">
        <v>0</v>
      </c>
      <c r="I118" s="188">
        <v>0</v>
      </c>
      <c r="J118" s="188">
        <v>0</v>
      </c>
      <c r="K118" s="223">
        <f>I118+J118</f>
        <v>0</v>
      </c>
      <c r="L118" s="189">
        <f t="shared" si="4"/>
        <v>0</v>
      </c>
      <c r="M118" s="221" t="e">
        <f t="shared" si="5"/>
        <v>#DIV/0!</v>
      </c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</row>
    <row r="119" spans="1:163" ht="19.5" customHeight="1">
      <c r="A119" s="25"/>
      <c r="B119" s="26"/>
      <c r="C119" s="26"/>
      <c r="D119" s="26"/>
      <c r="E119" s="26" t="s">
        <v>75</v>
      </c>
      <c r="F119" s="66"/>
      <c r="G119" s="170" t="s">
        <v>145</v>
      </c>
      <c r="H119" s="194">
        <f>H120+H121+H122+H123</f>
        <v>0</v>
      </c>
      <c r="I119" s="194">
        <v>0</v>
      </c>
      <c r="J119" s="194">
        <f>J120+J121+J122+J123</f>
        <v>0</v>
      </c>
      <c r="K119" s="230">
        <f>K120+K121+K122+K123</f>
        <v>0</v>
      </c>
      <c r="L119" s="189">
        <f t="shared" si="4"/>
        <v>0</v>
      </c>
      <c r="M119" s="221" t="e">
        <f t="shared" si="5"/>
        <v>#DIV/0!</v>
      </c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</row>
    <row r="120" spans="1:163" ht="19.5" customHeight="1" hidden="1">
      <c r="A120" s="34"/>
      <c r="B120" s="35"/>
      <c r="C120" s="35"/>
      <c r="D120" s="35"/>
      <c r="E120" s="35"/>
      <c r="F120" s="69"/>
      <c r="G120" s="171" t="s">
        <v>146</v>
      </c>
      <c r="H120" s="188"/>
      <c r="I120" s="188"/>
      <c r="J120" s="188"/>
      <c r="K120" s="223"/>
      <c r="L120" s="189">
        <f t="shared" si="4"/>
        <v>0</v>
      </c>
      <c r="M120" s="221" t="e">
        <f t="shared" si="5"/>
        <v>#DIV/0!</v>
      </c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</row>
    <row r="121" spans="1:163" ht="19.5" customHeight="1" hidden="1">
      <c r="A121" s="34"/>
      <c r="B121" s="35"/>
      <c r="C121" s="35"/>
      <c r="D121" s="35"/>
      <c r="E121" s="35"/>
      <c r="F121" s="69"/>
      <c r="G121" s="171" t="s">
        <v>147</v>
      </c>
      <c r="H121" s="188"/>
      <c r="I121" s="188"/>
      <c r="J121" s="188"/>
      <c r="K121" s="223"/>
      <c r="L121" s="189">
        <f t="shared" si="4"/>
        <v>0</v>
      </c>
      <c r="M121" s="221" t="e">
        <f t="shared" si="5"/>
        <v>#DIV/0!</v>
      </c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</row>
    <row r="122" spans="1:163" ht="30.75" customHeight="1">
      <c r="A122" s="34"/>
      <c r="B122" s="35"/>
      <c r="C122" s="35"/>
      <c r="D122" s="35"/>
      <c r="E122" s="35"/>
      <c r="F122" s="69" t="s">
        <v>26</v>
      </c>
      <c r="G122" s="171" t="s">
        <v>148</v>
      </c>
      <c r="H122" s="188"/>
      <c r="I122" s="188">
        <v>0</v>
      </c>
      <c r="J122" s="188"/>
      <c r="K122" s="223">
        <f>I122+J122</f>
        <v>0</v>
      </c>
      <c r="L122" s="189">
        <f t="shared" si="4"/>
        <v>0</v>
      </c>
      <c r="M122" s="221" t="e">
        <f t="shared" si="5"/>
        <v>#DIV/0!</v>
      </c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</row>
    <row r="123" spans="1:163" ht="28.5" customHeight="1">
      <c r="A123" s="34"/>
      <c r="B123" s="35"/>
      <c r="C123" s="35"/>
      <c r="D123" s="35"/>
      <c r="E123" s="35"/>
      <c r="F123" s="69" t="s">
        <v>75</v>
      </c>
      <c r="G123" s="171" t="s">
        <v>149</v>
      </c>
      <c r="H123" s="188">
        <v>0</v>
      </c>
      <c r="I123" s="188">
        <v>0</v>
      </c>
      <c r="J123" s="188">
        <v>0</v>
      </c>
      <c r="K123" s="223">
        <f>I123+J123</f>
        <v>0</v>
      </c>
      <c r="L123" s="189">
        <f t="shared" si="4"/>
        <v>0</v>
      </c>
      <c r="M123" s="221" t="e">
        <f t="shared" si="5"/>
        <v>#DIV/0!</v>
      </c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</row>
    <row r="124" spans="1:163" ht="19.5" customHeight="1">
      <c r="A124" s="25"/>
      <c r="B124" s="26"/>
      <c r="C124" s="26"/>
      <c r="D124" s="26">
        <v>59</v>
      </c>
      <c r="E124" s="26"/>
      <c r="F124" s="66"/>
      <c r="G124" s="170" t="s">
        <v>150</v>
      </c>
      <c r="H124" s="194">
        <f>H125</f>
        <v>0</v>
      </c>
      <c r="I124" s="194">
        <v>0</v>
      </c>
      <c r="J124" s="194">
        <f>J125</f>
        <v>0</v>
      </c>
      <c r="K124" s="230">
        <f>K125</f>
        <v>0</v>
      </c>
      <c r="L124" s="189">
        <f t="shared" si="4"/>
        <v>0</v>
      </c>
      <c r="M124" s="221" t="e">
        <f t="shared" si="5"/>
        <v>#DIV/0!</v>
      </c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</row>
    <row r="125" spans="1:163" ht="19.5" customHeight="1">
      <c r="A125" s="34"/>
      <c r="B125" s="35"/>
      <c r="C125" s="35"/>
      <c r="D125" s="35"/>
      <c r="E125" s="35">
        <v>25</v>
      </c>
      <c r="F125" s="69"/>
      <c r="G125" s="171" t="s">
        <v>151</v>
      </c>
      <c r="H125" s="188">
        <v>0</v>
      </c>
      <c r="I125" s="188">
        <v>0</v>
      </c>
      <c r="J125" s="188"/>
      <c r="K125" s="223">
        <f>I125+J125</f>
        <v>0</v>
      </c>
      <c r="L125" s="189">
        <f t="shared" si="4"/>
        <v>0</v>
      </c>
      <c r="M125" s="221" t="e">
        <f t="shared" si="5"/>
        <v>#DIV/0!</v>
      </c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</row>
    <row r="126" spans="1:163" ht="19.5" customHeight="1" hidden="1">
      <c r="A126" s="34"/>
      <c r="B126" s="35"/>
      <c r="C126" s="35"/>
      <c r="D126" s="35"/>
      <c r="E126" s="35"/>
      <c r="F126" s="69"/>
      <c r="G126" s="171" t="s">
        <v>152</v>
      </c>
      <c r="H126" s="188"/>
      <c r="I126" s="188"/>
      <c r="J126" s="188"/>
      <c r="K126" s="223"/>
      <c r="L126" s="189">
        <f t="shared" si="4"/>
        <v>0</v>
      </c>
      <c r="M126" s="221" t="e">
        <f t="shared" si="5"/>
        <v>#DIV/0!</v>
      </c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</row>
    <row r="127" spans="1:163" ht="24.75" customHeight="1">
      <c r="A127" s="34"/>
      <c r="B127" s="35"/>
      <c r="C127" s="35"/>
      <c r="D127" s="35">
        <v>85</v>
      </c>
      <c r="E127" s="35"/>
      <c r="F127" s="69"/>
      <c r="G127" s="149" t="s">
        <v>170</v>
      </c>
      <c r="H127" s="188">
        <f>H128</f>
        <v>0</v>
      </c>
      <c r="I127" s="188">
        <v>0</v>
      </c>
      <c r="J127" s="188">
        <f>J128</f>
        <v>0</v>
      </c>
      <c r="K127" s="223">
        <f>K128</f>
        <v>0</v>
      </c>
      <c r="L127" s="189">
        <f t="shared" si="4"/>
        <v>0</v>
      </c>
      <c r="M127" s="221" t="e">
        <f t="shared" si="5"/>
        <v>#DIV/0!</v>
      </c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</row>
    <row r="128" spans="1:163" ht="19.5" customHeight="1">
      <c r="A128" s="34"/>
      <c r="B128" s="35"/>
      <c r="C128" s="35"/>
      <c r="D128" s="35"/>
      <c r="E128" s="35" t="s">
        <v>24</v>
      </c>
      <c r="F128" s="69"/>
      <c r="G128" s="150" t="s">
        <v>319</v>
      </c>
      <c r="H128" s="188">
        <v>0</v>
      </c>
      <c r="I128" s="188">
        <v>0</v>
      </c>
      <c r="J128" s="188">
        <v>0</v>
      </c>
      <c r="K128" s="223">
        <f>I128+J128</f>
        <v>0</v>
      </c>
      <c r="L128" s="189">
        <f t="shared" si="4"/>
        <v>0</v>
      </c>
      <c r="M128" s="221" t="e">
        <f t="shared" si="5"/>
        <v>#DIV/0!</v>
      </c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</row>
    <row r="129" spans="1:163" ht="25.5">
      <c r="A129" s="25" t="s">
        <v>102</v>
      </c>
      <c r="B129" s="26" t="s">
        <v>24</v>
      </c>
      <c r="C129" s="26"/>
      <c r="D129" s="26"/>
      <c r="E129" s="26"/>
      <c r="F129" s="66"/>
      <c r="G129" s="163" t="s">
        <v>153</v>
      </c>
      <c r="H129" s="194">
        <f>H124</f>
        <v>0</v>
      </c>
      <c r="I129" s="194">
        <v>0</v>
      </c>
      <c r="J129" s="194">
        <f>J124</f>
        <v>0</v>
      </c>
      <c r="K129" s="230">
        <f>K124</f>
        <v>0</v>
      </c>
      <c r="L129" s="189">
        <f t="shared" si="4"/>
        <v>0</v>
      </c>
      <c r="M129" s="221" t="e">
        <f t="shared" si="5"/>
        <v>#DIV/0!</v>
      </c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</row>
    <row r="130" spans="1:163" ht="25.5">
      <c r="A130" s="25"/>
      <c r="B130" s="26" t="s">
        <v>22</v>
      </c>
      <c r="C130" s="26"/>
      <c r="D130" s="26"/>
      <c r="E130" s="26"/>
      <c r="F130" s="66"/>
      <c r="G130" s="163" t="s">
        <v>154</v>
      </c>
      <c r="H130" s="194">
        <f>H80+H106</f>
        <v>15450</v>
      </c>
      <c r="I130" s="194">
        <v>0</v>
      </c>
      <c r="J130" s="194">
        <f>J80+J106</f>
        <v>3748</v>
      </c>
      <c r="K130" s="230">
        <f>K80+K106</f>
        <v>11244</v>
      </c>
      <c r="L130" s="189">
        <f t="shared" si="4"/>
        <v>4206</v>
      </c>
      <c r="M130" s="221">
        <f t="shared" si="5"/>
        <v>72.7766990291262</v>
      </c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</row>
    <row r="131" spans="1:163" ht="23.25" customHeight="1">
      <c r="A131" s="25"/>
      <c r="B131" s="26"/>
      <c r="C131" s="26" t="s">
        <v>24</v>
      </c>
      <c r="D131" s="26"/>
      <c r="E131" s="26"/>
      <c r="F131" s="66"/>
      <c r="G131" s="163" t="s">
        <v>155</v>
      </c>
      <c r="H131" s="194">
        <f>H122</f>
        <v>0</v>
      </c>
      <c r="I131" s="194">
        <v>0</v>
      </c>
      <c r="J131" s="194">
        <f>J122</f>
        <v>0</v>
      </c>
      <c r="K131" s="230">
        <f>K122</f>
        <v>0</v>
      </c>
      <c r="L131" s="189">
        <f t="shared" si="4"/>
        <v>0</v>
      </c>
      <c r="M131" s="221" t="e">
        <f t="shared" si="5"/>
        <v>#DIV/0!</v>
      </c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</row>
    <row r="132" spans="1:163" ht="25.5">
      <c r="A132" s="25"/>
      <c r="B132" s="26"/>
      <c r="C132" s="26" t="s">
        <v>22</v>
      </c>
      <c r="D132" s="26"/>
      <c r="E132" s="26"/>
      <c r="F132" s="66"/>
      <c r="G132" s="163" t="s">
        <v>156</v>
      </c>
      <c r="H132" s="194">
        <f>H130-H131</f>
        <v>15450</v>
      </c>
      <c r="I132" s="194">
        <v>0</v>
      </c>
      <c r="J132" s="194">
        <f>J130-J131</f>
        <v>3748</v>
      </c>
      <c r="K132" s="230">
        <f>K130-K131</f>
        <v>11244</v>
      </c>
      <c r="L132" s="189">
        <f t="shared" si="4"/>
        <v>4206</v>
      </c>
      <c r="M132" s="221">
        <f t="shared" si="5"/>
        <v>72.7766990291262</v>
      </c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</row>
    <row r="133" spans="1:163" ht="15">
      <c r="A133" s="25" t="s">
        <v>157</v>
      </c>
      <c r="B133" s="26" t="s">
        <v>14</v>
      </c>
      <c r="C133" s="26"/>
      <c r="D133" s="26"/>
      <c r="E133" s="26"/>
      <c r="F133" s="66"/>
      <c r="G133" s="163" t="s">
        <v>158</v>
      </c>
      <c r="H133" s="196">
        <f>+H134+H141+H143+H145</f>
        <v>6060400</v>
      </c>
      <c r="I133" s="196">
        <v>4107169</v>
      </c>
      <c r="J133" s="196">
        <f>+J134+J141+J143+J145</f>
        <v>1650099</v>
      </c>
      <c r="K133" s="232">
        <f>+K134+K141+K143+K145</f>
        <v>5151771</v>
      </c>
      <c r="L133" s="189">
        <f t="shared" si="4"/>
        <v>908629</v>
      </c>
      <c r="M133" s="221">
        <f t="shared" si="5"/>
        <v>85.00711174179922</v>
      </c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</row>
    <row r="134" spans="1:163" ht="15">
      <c r="A134" s="25"/>
      <c r="B134" s="26"/>
      <c r="C134" s="26"/>
      <c r="D134" s="26" t="s">
        <v>24</v>
      </c>
      <c r="E134" s="26"/>
      <c r="F134" s="66"/>
      <c r="G134" s="163" t="s">
        <v>159</v>
      </c>
      <c r="H134" s="194">
        <f>+H135+H136+H137+H138+H139+H140</f>
        <v>6060400</v>
      </c>
      <c r="I134" s="194">
        <v>4107169</v>
      </c>
      <c r="J134" s="194">
        <f>+J135+J136+J137+J138+J139+J140</f>
        <v>1650099</v>
      </c>
      <c r="K134" s="230">
        <f>+K135+K136+K137+K138+K139+K140</f>
        <v>5151771</v>
      </c>
      <c r="L134" s="189">
        <f t="shared" si="4"/>
        <v>908629</v>
      </c>
      <c r="M134" s="221">
        <f t="shared" si="5"/>
        <v>85.00711174179922</v>
      </c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</row>
    <row r="135" spans="1:163" ht="15">
      <c r="A135" s="25"/>
      <c r="B135" s="26"/>
      <c r="C135" s="26"/>
      <c r="D135" s="26" t="s">
        <v>71</v>
      </c>
      <c r="E135" s="26"/>
      <c r="F135" s="66"/>
      <c r="G135" s="163" t="s">
        <v>160</v>
      </c>
      <c r="H135" s="194">
        <f>+H148+H229</f>
        <v>700400</v>
      </c>
      <c r="I135" s="194">
        <v>376915</v>
      </c>
      <c r="J135" s="194">
        <f>+J148+J229</f>
        <v>182074</v>
      </c>
      <c r="K135" s="230">
        <f>+K148+K229</f>
        <v>555038</v>
      </c>
      <c r="L135" s="189">
        <f t="shared" si="4"/>
        <v>145362</v>
      </c>
      <c r="M135" s="221">
        <f t="shared" si="5"/>
        <v>79.24585950885209</v>
      </c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</row>
    <row r="136" spans="1:163" ht="15">
      <c r="A136" s="25"/>
      <c r="B136" s="26"/>
      <c r="C136" s="26"/>
      <c r="D136" s="26" t="s">
        <v>73</v>
      </c>
      <c r="E136" s="26"/>
      <c r="F136" s="66"/>
      <c r="G136" s="163" t="s">
        <v>161</v>
      </c>
      <c r="H136" s="194">
        <f>+H174+H262</f>
        <v>249000</v>
      </c>
      <c r="I136" s="194">
        <v>70955</v>
      </c>
      <c r="J136" s="194">
        <f>+J174+J262</f>
        <v>36099</v>
      </c>
      <c r="K136" s="230">
        <f>+K174+K262</f>
        <v>140229</v>
      </c>
      <c r="L136" s="189">
        <f t="shared" si="4"/>
        <v>108771</v>
      </c>
      <c r="M136" s="221">
        <f t="shared" si="5"/>
        <v>56.31686746987952</v>
      </c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</row>
    <row r="137" spans="1:163" ht="15">
      <c r="A137" s="25"/>
      <c r="B137" s="26"/>
      <c r="C137" s="26"/>
      <c r="D137" s="26" t="s">
        <v>75</v>
      </c>
      <c r="E137" s="26"/>
      <c r="F137" s="66"/>
      <c r="G137" s="163" t="s">
        <v>162</v>
      </c>
      <c r="H137" s="194">
        <f>+H297</f>
        <v>0</v>
      </c>
      <c r="I137" s="194">
        <v>0</v>
      </c>
      <c r="J137" s="194">
        <f>+J297</f>
        <v>0</v>
      </c>
      <c r="K137" s="230">
        <f>+K297</f>
        <v>0</v>
      </c>
      <c r="L137" s="189">
        <f t="shared" si="4"/>
        <v>0</v>
      </c>
      <c r="M137" s="221" t="e">
        <f t="shared" si="5"/>
        <v>#DIV/0!</v>
      </c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</row>
    <row r="138" spans="1:163" ht="15">
      <c r="A138" s="25"/>
      <c r="B138" s="26"/>
      <c r="C138" s="26"/>
      <c r="D138" s="26" t="s">
        <v>77</v>
      </c>
      <c r="E138" s="26"/>
      <c r="F138" s="66"/>
      <c r="G138" s="163" t="s">
        <v>163</v>
      </c>
      <c r="H138" s="194">
        <f>+H204</f>
        <v>12000</v>
      </c>
      <c r="I138" s="194">
        <v>0</v>
      </c>
      <c r="J138" s="194">
        <f>+J204</f>
        <v>0</v>
      </c>
      <c r="K138" s="230">
        <f>+K204</f>
        <v>0</v>
      </c>
      <c r="L138" s="189">
        <f t="shared" si="4"/>
        <v>12000</v>
      </c>
      <c r="M138" s="221">
        <f t="shared" si="5"/>
        <v>0</v>
      </c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</row>
    <row r="139" spans="1:163" ht="25.5">
      <c r="A139" s="25"/>
      <c r="B139" s="26"/>
      <c r="C139" s="26"/>
      <c r="D139" s="26">
        <v>51</v>
      </c>
      <c r="E139" s="26"/>
      <c r="F139" s="66"/>
      <c r="G139" s="163" t="s">
        <v>164</v>
      </c>
      <c r="H139" s="194">
        <f>+H206+H300</f>
        <v>1284000</v>
      </c>
      <c r="I139" s="194">
        <v>916189</v>
      </c>
      <c r="J139" s="194">
        <f>+J206+J300</f>
        <v>354388</v>
      </c>
      <c r="K139" s="230">
        <f>+K206+K300</f>
        <v>1125359</v>
      </c>
      <c r="L139" s="189">
        <f aca="true" t="shared" si="8" ref="L139:L202">H139-K139</f>
        <v>158641</v>
      </c>
      <c r="M139" s="221">
        <f aca="true" t="shared" si="9" ref="M139:M202">K139/H139*100</f>
        <v>87.64478193146418</v>
      </c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</row>
    <row r="140" spans="1:163" ht="15">
      <c r="A140" s="25"/>
      <c r="B140" s="26"/>
      <c r="C140" s="26"/>
      <c r="D140" s="26">
        <v>57</v>
      </c>
      <c r="E140" s="26"/>
      <c r="F140" s="66"/>
      <c r="G140" s="163" t="s">
        <v>165</v>
      </c>
      <c r="H140" s="194">
        <f>+H209+H305</f>
        <v>3815000</v>
      </c>
      <c r="I140" s="194">
        <v>2743110</v>
      </c>
      <c r="J140" s="194">
        <f>+J209+J305</f>
        <v>1077538</v>
      </c>
      <c r="K140" s="230">
        <f>+K209+K305</f>
        <v>3331145</v>
      </c>
      <c r="L140" s="189">
        <f t="shared" si="8"/>
        <v>483855</v>
      </c>
      <c r="M140" s="221">
        <f t="shared" si="9"/>
        <v>87.3170380078637</v>
      </c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</row>
    <row r="141" spans="1:163" ht="15">
      <c r="A141" s="25"/>
      <c r="B141" s="26"/>
      <c r="C141" s="26"/>
      <c r="D141" s="26" t="s">
        <v>94</v>
      </c>
      <c r="E141" s="26"/>
      <c r="F141" s="66"/>
      <c r="G141" s="163" t="s">
        <v>166</v>
      </c>
      <c r="H141" s="194">
        <f>+H142</f>
        <v>0</v>
      </c>
      <c r="I141" s="194">
        <v>0</v>
      </c>
      <c r="J141" s="194">
        <f>+J142</f>
        <v>0</v>
      </c>
      <c r="K141" s="230">
        <f>+K142</f>
        <v>0</v>
      </c>
      <c r="L141" s="189">
        <f t="shared" si="8"/>
        <v>0</v>
      </c>
      <c r="M141" s="221" t="e">
        <f t="shared" si="9"/>
        <v>#DIV/0!</v>
      </c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</row>
    <row r="142" spans="1:163" ht="15">
      <c r="A142" s="25"/>
      <c r="B142" s="26"/>
      <c r="C142" s="26"/>
      <c r="D142" s="26">
        <v>71</v>
      </c>
      <c r="E142" s="26"/>
      <c r="F142" s="66"/>
      <c r="G142" s="163" t="s">
        <v>167</v>
      </c>
      <c r="H142" s="194">
        <f>+H214+H340</f>
        <v>0</v>
      </c>
      <c r="I142" s="194">
        <v>0</v>
      </c>
      <c r="J142" s="194">
        <f>+J214+J340</f>
        <v>0</v>
      </c>
      <c r="K142" s="230">
        <f>+K214+K340</f>
        <v>0</v>
      </c>
      <c r="L142" s="189">
        <f t="shared" si="8"/>
        <v>0</v>
      </c>
      <c r="M142" s="221" t="e">
        <f t="shared" si="9"/>
        <v>#DIV/0!</v>
      </c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</row>
    <row r="143" spans="1:163" ht="15">
      <c r="A143" s="61"/>
      <c r="B143" s="62"/>
      <c r="C143" s="62"/>
      <c r="D143" s="62">
        <v>79</v>
      </c>
      <c r="E143" s="62"/>
      <c r="F143" s="72"/>
      <c r="G143" s="169" t="s">
        <v>168</v>
      </c>
      <c r="H143" s="195">
        <f>+H144</f>
        <v>0</v>
      </c>
      <c r="I143" s="195">
        <v>0</v>
      </c>
      <c r="J143" s="195">
        <f>+J144</f>
        <v>0</v>
      </c>
      <c r="K143" s="231">
        <f>+K144</f>
        <v>0</v>
      </c>
      <c r="L143" s="189">
        <f t="shared" si="8"/>
        <v>0</v>
      </c>
      <c r="M143" s="221" t="e">
        <f t="shared" si="9"/>
        <v>#DIV/0!</v>
      </c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</row>
    <row r="144" spans="1:163" ht="15">
      <c r="A144" s="25"/>
      <c r="B144" s="26"/>
      <c r="C144" s="26"/>
      <c r="D144" s="26">
        <v>81</v>
      </c>
      <c r="E144" s="26"/>
      <c r="F144" s="66"/>
      <c r="G144" s="163" t="s">
        <v>169</v>
      </c>
      <c r="H144" s="194">
        <f>+H348</f>
        <v>0</v>
      </c>
      <c r="I144" s="194">
        <v>0</v>
      </c>
      <c r="J144" s="194">
        <f>+J348</f>
        <v>0</v>
      </c>
      <c r="K144" s="230">
        <f>+K348</f>
        <v>0</v>
      </c>
      <c r="L144" s="189">
        <f t="shared" si="8"/>
        <v>0</v>
      </c>
      <c r="M144" s="221" t="e">
        <f t="shared" si="9"/>
        <v>#DIV/0!</v>
      </c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</row>
    <row r="145" spans="1:163" ht="26.25" thickBot="1">
      <c r="A145" s="45"/>
      <c r="B145" s="46"/>
      <c r="C145" s="46"/>
      <c r="D145" s="46">
        <v>85</v>
      </c>
      <c r="E145" s="46"/>
      <c r="F145" s="73"/>
      <c r="G145" s="172" t="s">
        <v>170</v>
      </c>
      <c r="H145" s="197">
        <f>H222+H352</f>
        <v>0</v>
      </c>
      <c r="I145" s="197">
        <v>0</v>
      </c>
      <c r="J145" s="197">
        <f>J222+J352</f>
        <v>0</v>
      </c>
      <c r="K145" s="233">
        <f>K222+K352</f>
        <v>0</v>
      </c>
      <c r="L145" s="189">
        <f t="shared" si="8"/>
        <v>0</v>
      </c>
      <c r="M145" s="221" t="e">
        <f t="shared" si="9"/>
        <v>#DIV/0!</v>
      </c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</row>
    <row r="146" spans="1:163" s="1" customFormat="1" ht="15.75">
      <c r="A146" s="254" t="s">
        <v>171</v>
      </c>
      <c r="B146" s="255"/>
      <c r="C146" s="255"/>
      <c r="D146" s="255"/>
      <c r="E146" s="255"/>
      <c r="F146" s="256"/>
      <c r="G146" s="173" t="s">
        <v>172</v>
      </c>
      <c r="H146" s="198">
        <f>H147+H214+H222</f>
        <v>125000</v>
      </c>
      <c r="I146" s="198">
        <f>I147+I214+I222</f>
        <v>53528</v>
      </c>
      <c r="J146" s="198">
        <f>J147+J214+J222</f>
        <v>24922</v>
      </c>
      <c r="K146" s="234">
        <f>K147+K214+K222</f>
        <v>78450</v>
      </c>
      <c r="L146" s="189">
        <f t="shared" si="8"/>
        <v>46550</v>
      </c>
      <c r="M146" s="221">
        <f t="shared" si="9"/>
        <v>62.760000000000005</v>
      </c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</row>
    <row r="147" spans="1:163" ht="15">
      <c r="A147" s="25"/>
      <c r="B147" s="26"/>
      <c r="C147" s="26"/>
      <c r="D147" s="26" t="s">
        <v>24</v>
      </c>
      <c r="E147" s="26"/>
      <c r="F147" s="27"/>
      <c r="G147" s="170" t="s">
        <v>70</v>
      </c>
      <c r="H147" s="194">
        <f>H148+H174+H204+H206+H209</f>
        <v>125000</v>
      </c>
      <c r="I147" s="194">
        <f>I148+I174+I204+I206+I209</f>
        <v>53528</v>
      </c>
      <c r="J147" s="194">
        <f>J148+J174+J204+J206+J209</f>
        <v>24922</v>
      </c>
      <c r="K147" s="230">
        <f>K148+K174+K204+K206+K209</f>
        <v>78450</v>
      </c>
      <c r="L147" s="189">
        <f t="shared" si="8"/>
        <v>46550</v>
      </c>
      <c r="M147" s="221">
        <f t="shared" si="9"/>
        <v>62.760000000000005</v>
      </c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</row>
    <row r="148" spans="1:163" ht="15">
      <c r="A148" s="25"/>
      <c r="B148" s="26"/>
      <c r="C148" s="26"/>
      <c r="D148" s="26" t="s">
        <v>71</v>
      </c>
      <c r="E148" s="26"/>
      <c r="F148" s="27"/>
      <c r="G148" s="170" t="s">
        <v>72</v>
      </c>
      <c r="H148" s="194">
        <f>H149+H167</f>
        <v>0</v>
      </c>
      <c r="I148" s="194">
        <v>0</v>
      </c>
      <c r="J148" s="194">
        <f>J149+J167</f>
        <v>0</v>
      </c>
      <c r="K148" s="230">
        <f>K149+K167</f>
        <v>0</v>
      </c>
      <c r="L148" s="189">
        <f t="shared" si="8"/>
        <v>0</v>
      </c>
      <c r="M148" s="221" t="e">
        <f t="shared" si="9"/>
        <v>#DIV/0!</v>
      </c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</row>
    <row r="149" spans="1:163" ht="15">
      <c r="A149" s="25"/>
      <c r="B149" s="26"/>
      <c r="C149" s="26"/>
      <c r="D149" s="26"/>
      <c r="E149" s="26" t="s">
        <v>24</v>
      </c>
      <c r="F149" s="27"/>
      <c r="G149" s="163" t="s">
        <v>104</v>
      </c>
      <c r="H149" s="194">
        <f>SUM(H150:H166)</f>
        <v>0</v>
      </c>
      <c r="I149" s="194">
        <v>0</v>
      </c>
      <c r="J149" s="194">
        <f>SUM(J150:J166)</f>
        <v>0</v>
      </c>
      <c r="K149" s="230">
        <f>SUM(K150:K166)</f>
        <v>0</v>
      </c>
      <c r="L149" s="189">
        <f t="shared" si="8"/>
        <v>0</v>
      </c>
      <c r="M149" s="221" t="e">
        <f t="shared" si="9"/>
        <v>#DIV/0!</v>
      </c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</row>
    <row r="150" spans="1:163" ht="15">
      <c r="A150" s="34"/>
      <c r="B150" s="35"/>
      <c r="C150" s="35"/>
      <c r="D150" s="35"/>
      <c r="E150" s="35"/>
      <c r="F150" s="36" t="s">
        <v>24</v>
      </c>
      <c r="G150" s="171" t="s">
        <v>105</v>
      </c>
      <c r="H150" s="188">
        <v>0</v>
      </c>
      <c r="I150" s="188">
        <v>0</v>
      </c>
      <c r="J150" s="188">
        <v>0</v>
      </c>
      <c r="K150" s="223">
        <f>I150+J150</f>
        <v>0</v>
      </c>
      <c r="L150" s="189">
        <f t="shared" si="8"/>
        <v>0</v>
      </c>
      <c r="M150" s="221" t="e">
        <f t="shared" si="9"/>
        <v>#DIV/0!</v>
      </c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</row>
    <row r="151" spans="1:163" ht="15">
      <c r="A151" s="34"/>
      <c r="B151" s="35"/>
      <c r="C151" s="35"/>
      <c r="D151" s="35"/>
      <c r="E151" s="35"/>
      <c r="F151" s="36" t="s">
        <v>22</v>
      </c>
      <c r="G151" s="171" t="s">
        <v>106</v>
      </c>
      <c r="H151" s="188">
        <v>0</v>
      </c>
      <c r="I151" s="188">
        <v>0</v>
      </c>
      <c r="J151" s="188">
        <v>0</v>
      </c>
      <c r="K151" s="223">
        <f>I151+J151</f>
        <v>0</v>
      </c>
      <c r="L151" s="189">
        <f t="shared" si="8"/>
        <v>0</v>
      </c>
      <c r="M151" s="221" t="e">
        <f t="shared" si="9"/>
        <v>#DIV/0!</v>
      </c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</row>
    <row r="152" spans="1:163" ht="15">
      <c r="A152" s="34"/>
      <c r="B152" s="35"/>
      <c r="C152" s="35"/>
      <c r="D152" s="35"/>
      <c r="E152" s="35"/>
      <c r="F152" s="36" t="s">
        <v>39</v>
      </c>
      <c r="G152" s="171" t="s">
        <v>107</v>
      </c>
      <c r="H152" s="188">
        <v>0</v>
      </c>
      <c r="I152" s="188">
        <v>0</v>
      </c>
      <c r="J152" s="188">
        <v>0</v>
      </c>
      <c r="K152" s="223">
        <f>I152+J152</f>
        <v>0</v>
      </c>
      <c r="L152" s="189">
        <f t="shared" si="8"/>
        <v>0</v>
      </c>
      <c r="M152" s="221" t="e">
        <f t="shared" si="9"/>
        <v>#DIV/0!</v>
      </c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</row>
    <row r="153" spans="1:163" ht="15">
      <c r="A153" s="34"/>
      <c r="B153" s="35"/>
      <c r="C153" s="35"/>
      <c r="D153" s="35"/>
      <c r="E153" s="35"/>
      <c r="F153" s="36" t="s">
        <v>14</v>
      </c>
      <c r="G153" s="171" t="s">
        <v>108</v>
      </c>
      <c r="H153" s="188">
        <v>0</v>
      </c>
      <c r="I153" s="188">
        <v>0</v>
      </c>
      <c r="J153" s="188">
        <v>0</v>
      </c>
      <c r="K153" s="223">
        <f>I153+J153</f>
        <v>0</v>
      </c>
      <c r="L153" s="189">
        <f t="shared" si="8"/>
        <v>0</v>
      </c>
      <c r="M153" s="221" t="e">
        <f t="shared" si="9"/>
        <v>#DIV/0!</v>
      </c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</row>
    <row r="154" spans="1:163" ht="19.5" customHeight="1" hidden="1">
      <c r="A154" s="34"/>
      <c r="B154" s="35"/>
      <c r="C154" s="35"/>
      <c r="D154" s="35"/>
      <c r="E154" s="35"/>
      <c r="F154" s="36"/>
      <c r="G154" s="171" t="s">
        <v>109</v>
      </c>
      <c r="H154" s="188"/>
      <c r="I154" s="188"/>
      <c r="J154" s="188"/>
      <c r="K154" s="223"/>
      <c r="L154" s="189">
        <f t="shared" si="8"/>
        <v>0</v>
      </c>
      <c r="M154" s="221" t="e">
        <f t="shared" si="9"/>
        <v>#DIV/0!</v>
      </c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</row>
    <row r="155" spans="1:163" ht="15">
      <c r="A155" s="34"/>
      <c r="B155" s="35"/>
      <c r="C155" s="35"/>
      <c r="D155" s="35"/>
      <c r="E155" s="35"/>
      <c r="F155" s="36" t="s">
        <v>26</v>
      </c>
      <c r="G155" s="171" t="s">
        <v>110</v>
      </c>
      <c r="H155" s="188">
        <v>0</v>
      </c>
      <c r="I155" s="188">
        <v>0</v>
      </c>
      <c r="J155" s="188">
        <v>0</v>
      </c>
      <c r="K155" s="223">
        <f>I155+J155</f>
        <v>0</v>
      </c>
      <c r="L155" s="189">
        <f t="shared" si="8"/>
        <v>0</v>
      </c>
      <c r="M155" s="221" t="e">
        <f t="shared" si="9"/>
        <v>#DIV/0!</v>
      </c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</row>
    <row r="156" spans="1:163" ht="15">
      <c r="A156" s="34"/>
      <c r="B156" s="35"/>
      <c r="C156" s="35"/>
      <c r="D156" s="35"/>
      <c r="E156" s="35"/>
      <c r="F156" s="36" t="s">
        <v>130</v>
      </c>
      <c r="G156" s="171" t="s">
        <v>111</v>
      </c>
      <c r="H156" s="188">
        <v>0</v>
      </c>
      <c r="I156" s="188">
        <v>0</v>
      </c>
      <c r="J156" s="188">
        <v>0</v>
      </c>
      <c r="K156" s="223">
        <f>I156+J156</f>
        <v>0</v>
      </c>
      <c r="L156" s="189">
        <f t="shared" si="8"/>
        <v>0</v>
      </c>
      <c r="M156" s="221" t="e">
        <f t="shared" si="9"/>
        <v>#DIV/0!</v>
      </c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</row>
    <row r="157" spans="1:163" ht="15">
      <c r="A157" s="34"/>
      <c r="B157" s="35"/>
      <c r="C157" s="35"/>
      <c r="D157" s="35"/>
      <c r="E157" s="35"/>
      <c r="F157" s="36" t="s">
        <v>112</v>
      </c>
      <c r="G157" s="171" t="s">
        <v>113</v>
      </c>
      <c r="H157" s="188">
        <v>0</v>
      </c>
      <c r="I157" s="188">
        <v>0</v>
      </c>
      <c r="J157" s="188">
        <v>0</v>
      </c>
      <c r="K157" s="223">
        <f>I157+J157</f>
        <v>0</v>
      </c>
      <c r="L157" s="189">
        <f t="shared" si="8"/>
        <v>0</v>
      </c>
      <c r="M157" s="221" t="e">
        <f t="shared" si="9"/>
        <v>#DIV/0!</v>
      </c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</row>
    <row r="158" spans="1:163" ht="15">
      <c r="A158" s="34"/>
      <c r="B158" s="35"/>
      <c r="C158" s="35"/>
      <c r="D158" s="35"/>
      <c r="E158" s="35"/>
      <c r="F158" s="36" t="s">
        <v>114</v>
      </c>
      <c r="G158" s="171" t="s">
        <v>115</v>
      </c>
      <c r="H158" s="188">
        <v>0</v>
      </c>
      <c r="I158" s="188">
        <v>0</v>
      </c>
      <c r="J158" s="188">
        <v>0</v>
      </c>
      <c r="K158" s="223">
        <f>I158+J158</f>
        <v>0</v>
      </c>
      <c r="L158" s="189">
        <f t="shared" si="8"/>
        <v>0</v>
      </c>
      <c r="M158" s="221" t="e">
        <f t="shared" si="9"/>
        <v>#DIV/0!</v>
      </c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</row>
    <row r="159" spans="1:163" ht="25.5" customHeight="1" hidden="1">
      <c r="A159" s="34"/>
      <c r="B159" s="35"/>
      <c r="C159" s="35"/>
      <c r="D159" s="35"/>
      <c r="E159" s="35"/>
      <c r="F159" s="36"/>
      <c r="G159" s="171" t="s">
        <v>116</v>
      </c>
      <c r="H159" s="188"/>
      <c r="I159" s="188"/>
      <c r="J159" s="188"/>
      <c r="K159" s="223"/>
      <c r="L159" s="189">
        <f t="shared" si="8"/>
        <v>0</v>
      </c>
      <c r="M159" s="221" t="e">
        <f t="shared" si="9"/>
        <v>#DIV/0!</v>
      </c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</row>
    <row r="160" spans="1:163" ht="15" hidden="1">
      <c r="A160" s="34"/>
      <c r="B160" s="35"/>
      <c r="C160" s="35"/>
      <c r="D160" s="35"/>
      <c r="E160" s="35"/>
      <c r="F160" s="36"/>
      <c r="G160" s="171" t="s">
        <v>117</v>
      </c>
      <c r="H160" s="188"/>
      <c r="I160" s="188"/>
      <c r="J160" s="188"/>
      <c r="K160" s="223"/>
      <c r="L160" s="189">
        <f t="shared" si="8"/>
        <v>0</v>
      </c>
      <c r="M160" s="221" t="e">
        <f t="shared" si="9"/>
        <v>#DIV/0!</v>
      </c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</row>
    <row r="161" spans="1:163" ht="25.5">
      <c r="A161" s="34"/>
      <c r="B161" s="35"/>
      <c r="C161" s="35"/>
      <c r="D161" s="35"/>
      <c r="E161" s="35"/>
      <c r="F161" s="36">
        <v>12</v>
      </c>
      <c r="G161" s="171" t="s">
        <v>118</v>
      </c>
      <c r="H161" s="188">
        <v>0</v>
      </c>
      <c r="I161" s="188">
        <v>0</v>
      </c>
      <c r="J161" s="188">
        <v>0</v>
      </c>
      <c r="K161" s="223">
        <f>I161+J161</f>
        <v>0</v>
      </c>
      <c r="L161" s="189">
        <f t="shared" si="8"/>
        <v>0</v>
      </c>
      <c r="M161" s="221" t="e">
        <f t="shared" si="9"/>
        <v>#DIV/0!</v>
      </c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</row>
    <row r="162" spans="1:163" ht="15">
      <c r="A162" s="34"/>
      <c r="B162" s="35"/>
      <c r="C162" s="35"/>
      <c r="D162" s="35"/>
      <c r="E162" s="35"/>
      <c r="F162" s="36">
        <v>13</v>
      </c>
      <c r="G162" s="171" t="s">
        <v>119</v>
      </c>
      <c r="H162" s="188">
        <v>0</v>
      </c>
      <c r="I162" s="188">
        <v>0</v>
      </c>
      <c r="J162" s="188">
        <v>0</v>
      </c>
      <c r="K162" s="223">
        <f>I162+J162</f>
        <v>0</v>
      </c>
      <c r="L162" s="189">
        <f t="shared" si="8"/>
        <v>0</v>
      </c>
      <c r="M162" s="221" t="e">
        <f t="shared" si="9"/>
        <v>#DIV/0!</v>
      </c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</row>
    <row r="163" spans="1:163" ht="15" hidden="1">
      <c r="A163" s="34"/>
      <c r="B163" s="35"/>
      <c r="C163" s="35"/>
      <c r="D163" s="35"/>
      <c r="E163" s="35"/>
      <c r="F163" s="36"/>
      <c r="G163" s="171" t="s">
        <v>120</v>
      </c>
      <c r="H163" s="188"/>
      <c r="I163" s="188"/>
      <c r="J163" s="188"/>
      <c r="K163" s="223"/>
      <c r="L163" s="189">
        <f t="shared" si="8"/>
        <v>0</v>
      </c>
      <c r="M163" s="221" t="e">
        <f t="shared" si="9"/>
        <v>#DIV/0!</v>
      </c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</row>
    <row r="164" spans="1:163" ht="25.5" hidden="1">
      <c r="A164" s="34"/>
      <c r="B164" s="35"/>
      <c r="C164" s="35"/>
      <c r="D164" s="35"/>
      <c r="E164" s="35"/>
      <c r="F164" s="36"/>
      <c r="G164" s="171" t="s">
        <v>121</v>
      </c>
      <c r="H164" s="188"/>
      <c r="I164" s="188"/>
      <c r="J164" s="188"/>
      <c r="K164" s="223"/>
      <c r="L164" s="189">
        <f t="shared" si="8"/>
        <v>0</v>
      </c>
      <c r="M164" s="221" t="e">
        <f t="shared" si="9"/>
        <v>#DIV/0!</v>
      </c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</row>
    <row r="165" spans="1:163" ht="15" hidden="1">
      <c r="A165" s="34"/>
      <c r="B165" s="35"/>
      <c r="C165" s="35"/>
      <c r="D165" s="35"/>
      <c r="E165" s="35"/>
      <c r="F165" s="36"/>
      <c r="G165" s="171" t="s">
        <v>122</v>
      </c>
      <c r="H165" s="188"/>
      <c r="I165" s="188"/>
      <c r="J165" s="188"/>
      <c r="K165" s="223"/>
      <c r="L165" s="189">
        <f t="shared" si="8"/>
        <v>0</v>
      </c>
      <c r="M165" s="221" t="e">
        <f t="shared" si="9"/>
        <v>#DIV/0!</v>
      </c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</row>
    <row r="166" spans="1:163" ht="15">
      <c r="A166" s="34"/>
      <c r="B166" s="35"/>
      <c r="C166" s="35"/>
      <c r="D166" s="35"/>
      <c r="E166" s="35"/>
      <c r="F166" s="36" t="s">
        <v>75</v>
      </c>
      <c r="G166" s="171" t="s">
        <v>123</v>
      </c>
      <c r="H166" s="188">
        <v>0</v>
      </c>
      <c r="I166" s="188">
        <v>0</v>
      </c>
      <c r="J166" s="188">
        <v>0</v>
      </c>
      <c r="K166" s="223">
        <f>I166+J166</f>
        <v>0</v>
      </c>
      <c r="L166" s="189">
        <f t="shared" si="8"/>
        <v>0</v>
      </c>
      <c r="M166" s="221" t="e">
        <f t="shared" si="9"/>
        <v>#DIV/0!</v>
      </c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</row>
    <row r="167" spans="1:163" ht="15">
      <c r="A167" s="25"/>
      <c r="B167" s="26"/>
      <c r="C167" s="26"/>
      <c r="D167" s="26"/>
      <c r="E167" s="26" t="s">
        <v>39</v>
      </c>
      <c r="F167" s="27"/>
      <c r="G167" s="163" t="s">
        <v>124</v>
      </c>
      <c r="H167" s="194">
        <f>H168+H169+H170+H171+H172+H173</f>
        <v>0</v>
      </c>
      <c r="I167" s="194">
        <v>0</v>
      </c>
      <c r="J167" s="194">
        <f>J168+J169+J170+J171+J172+J173</f>
        <v>0</v>
      </c>
      <c r="K167" s="230">
        <f>K168+K169+K170+K171+K172+K173</f>
        <v>0</v>
      </c>
      <c r="L167" s="189">
        <f t="shared" si="8"/>
        <v>0</v>
      </c>
      <c r="M167" s="221" t="e">
        <f t="shared" si="9"/>
        <v>#DIV/0!</v>
      </c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</row>
    <row r="168" spans="1:163" ht="25.5">
      <c r="A168" s="34"/>
      <c r="B168" s="35"/>
      <c r="C168" s="35"/>
      <c r="D168" s="35"/>
      <c r="E168" s="35"/>
      <c r="F168" s="36" t="s">
        <v>24</v>
      </c>
      <c r="G168" s="171" t="s">
        <v>125</v>
      </c>
      <c r="H168" s="188">
        <v>0</v>
      </c>
      <c r="I168" s="188">
        <v>0</v>
      </c>
      <c r="J168" s="188">
        <v>0</v>
      </c>
      <c r="K168" s="223">
        <f aca="true" t="shared" si="10" ref="K168:K173">I168+J168</f>
        <v>0</v>
      </c>
      <c r="L168" s="189">
        <f t="shared" si="8"/>
        <v>0</v>
      </c>
      <c r="M168" s="221" t="e">
        <f t="shared" si="9"/>
        <v>#DIV/0!</v>
      </c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</row>
    <row r="169" spans="1:163" ht="25.5">
      <c r="A169" s="34"/>
      <c r="B169" s="35"/>
      <c r="C169" s="35"/>
      <c r="D169" s="35"/>
      <c r="E169" s="35"/>
      <c r="F169" s="36" t="s">
        <v>22</v>
      </c>
      <c r="G169" s="171" t="s">
        <v>126</v>
      </c>
      <c r="H169" s="188">
        <v>0</v>
      </c>
      <c r="I169" s="188">
        <v>0</v>
      </c>
      <c r="J169" s="188">
        <v>0</v>
      </c>
      <c r="K169" s="223">
        <f t="shared" si="10"/>
        <v>0</v>
      </c>
      <c r="L169" s="189">
        <f t="shared" si="8"/>
        <v>0</v>
      </c>
      <c r="M169" s="221" t="e">
        <f t="shared" si="9"/>
        <v>#DIV/0!</v>
      </c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</row>
    <row r="170" spans="1:163" ht="25.5">
      <c r="A170" s="34"/>
      <c r="B170" s="35"/>
      <c r="C170" s="35"/>
      <c r="D170" s="35"/>
      <c r="E170" s="35"/>
      <c r="F170" s="36" t="s">
        <v>39</v>
      </c>
      <c r="G170" s="171" t="s">
        <v>127</v>
      </c>
      <c r="H170" s="188">
        <v>0</v>
      </c>
      <c r="I170" s="188">
        <v>0</v>
      </c>
      <c r="J170" s="188">
        <v>0</v>
      </c>
      <c r="K170" s="223">
        <f t="shared" si="10"/>
        <v>0</v>
      </c>
      <c r="L170" s="189">
        <f t="shared" si="8"/>
        <v>0</v>
      </c>
      <c r="M170" s="221" t="e">
        <f t="shared" si="9"/>
        <v>#DIV/0!</v>
      </c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</row>
    <row r="171" spans="1:163" ht="30" customHeight="1">
      <c r="A171" s="34"/>
      <c r="B171" s="35"/>
      <c r="C171" s="35"/>
      <c r="D171" s="35"/>
      <c r="E171" s="35"/>
      <c r="F171" s="36" t="s">
        <v>14</v>
      </c>
      <c r="G171" s="171" t="s">
        <v>128</v>
      </c>
      <c r="H171" s="188">
        <v>0</v>
      </c>
      <c r="I171" s="188">
        <v>0</v>
      </c>
      <c r="J171" s="188">
        <v>0</v>
      </c>
      <c r="K171" s="223">
        <f t="shared" si="10"/>
        <v>0</v>
      </c>
      <c r="L171" s="189">
        <f t="shared" si="8"/>
        <v>0</v>
      </c>
      <c r="M171" s="221" t="e">
        <f t="shared" si="9"/>
        <v>#DIV/0!</v>
      </c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</row>
    <row r="172" spans="1:163" ht="30" customHeight="1">
      <c r="A172" s="34"/>
      <c r="B172" s="35"/>
      <c r="C172" s="35"/>
      <c r="D172" s="35"/>
      <c r="E172" s="35"/>
      <c r="F172" s="36" t="s">
        <v>26</v>
      </c>
      <c r="G172" s="171" t="s">
        <v>129</v>
      </c>
      <c r="H172" s="188">
        <v>0</v>
      </c>
      <c r="I172" s="188">
        <v>0</v>
      </c>
      <c r="J172" s="188">
        <v>0</v>
      </c>
      <c r="K172" s="223">
        <f t="shared" si="10"/>
        <v>0</v>
      </c>
      <c r="L172" s="189">
        <f t="shared" si="8"/>
        <v>0</v>
      </c>
      <c r="M172" s="221" t="e">
        <f t="shared" si="9"/>
        <v>#DIV/0!</v>
      </c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</row>
    <row r="173" spans="1:163" ht="30" customHeight="1">
      <c r="A173" s="34"/>
      <c r="B173" s="35"/>
      <c r="C173" s="35"/>
      <c r="D173" s="35"/>
      <c r="E173" s="35"/>
      <c r="F173" s="36" t="s">
        <v>130</v>
      </c>
      <c r="G173" s="171" t="s">
        <v>131</v>
      </c>
      <c r="H173" s="188">
        <v>0</v>
      </c>
      <c r="I173" s="188">
        <v>0</v>
      </c>
      <c r="J173" s="188">
        <v>0</v>
      </c>
      <c r="K173" s="223">
        <f t="shared" si="10"/>
        <v>0</v>
      </c>
      <c r="L173" s="189">
        <f t="shared" si="8"/>
        <v>0</v>
      </c>
      <c r="M173" s="221" t="e">
        <f t="shared" si="9"/>
        <v>#DIV/0!</v>
      </c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</row>
    <row r="174" spans="1:163" ht="15">
      <c r="A174" s="25"/>
      <c r="B174" s="26"/>
      <c r="C174" s="26"/>
      <c r="D174" s="26" t="s">
        <v>73</v>
      </c>
      <c r="E174" s="26"/>
      <c r="F174" s="27"/>
      <c r="G174" s="170" t="s">
        <v>74</v>
      </c>
      <c r="H174" s="194">
        <f>H175+H186+H187+H191+H194+H195+H196+H197+H199</f>
        <v>91000</v>
      </c>
      <c r="I174" s="194">
        <f>I175+I186+I187+I191+I194+I195+I196+I197+I199</f>
        <v>41328</v>
      </c>
      <c r="J174" s="194">
        <f>J175+J186+J187+J191+J194+J195+J196+J197+J199</f>
        <v>22595</v>
      </c>
      <c r="K174" s="230">
        <f>K175+K186+K187+K191+K194+K195+K196+K197+K199</f>
        <v>63923</v>
      </c>
      <c r="L174" s="189">
        <f t="shared" si="8"/>
        <v>27077</v>
      </c>
      <c r="M174" s="221">
        <f t="shared" si="9"/>
        <v>70.24505494505495</v>
      </c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</row>
    <row r="175" spans="1:163" ht="15">
      <c r="A175" s="25"/>
      <c r="B175" s="26"/>
      <c r="C175" s="26"/>
      <c r="D175" s="26"/>
      <c r="E175" s="26" t="s">
        <v>24</v>
      </c>
      <c r="F175" s="27"/>
      <c r="G175" s="163" t="s">
        <v>132</v>
      </c>
      <c r="H175" s="194">
        <f>SUM(H176:H185)</f>
        <v>64000</v>
      </c>
      <c r="I175" s="194">
        <f>SUM(I176:I185)</f>
        <v>41328</v>
      </c>
      <c r="J175" s="194">
        <f>SUM(J176:J185)</f>
        <v>21214</v>
      </c>
      <c r="K175" s="230">
        <f>SUM(K176:K185)</f>
        <v>62542</v>
      </c>
      <c r="L175" s="189">
        <f t="shared" si="8"/>
        <v>1458</v>
      </c>
      <c r="M175" s="221">
        <f t="shared" si="9"/>
        <v>97.721875</v>
      </c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</row>
    <row r="176" spans="1:163" ht="15">
      <c r="A176" s="34"/>
      <c r="B176" s="35"/>
      <c r="C176" s="35"/>
      <c r="D176" s="35"/>
      <c r="E176" s="35"/>
      <c r="F176" s="36" t="s">
        <v>24</v>
      </c>
      <c r="G176" s="171" t="s">
        <v>133</v>
      </c>
      <c r="H176" s="188">
        <v>0</v>
      </c>
      <c r="I176" s="188">
        <v>0</v>
      </c>
      <c r="J176" s="188">
        <v>0</v>
      </c>
      <c r="K176" s="223">
        <f aca="true" t="shared" si="11" ref="K176:K181">I176+J176</f>
        <v>0</v>
      </c>
      <c r="L176" s="189">
        <f t="shared" si="8"/>
        <v>0</v>
      </c>
      <c r="M176" s="221" t="e">
        <f t="shared" si="9"/>
        <v>#DIV/0!</v>
      </c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</row>
    <row r="177" spans="1:163" ht="15">
      <c r="A177" s="34"/>
      <c r="B177" s="35"/>
      <c r="C177" s="35"/>
      <c r="D177" s="35"/>
      <c r="E177" s="35"/>
      <c r="F177" s="36" t="s">
        <v>22</v>
      </c>
      <c r="G177" s="171" t="s">
        <v>134</v>
      </c>
      <c r="H177" s="188">
        <v>0</v>
      </c>
      <c r="I177" s="188">
        <v>0</v>
      </c>
      <c r="J177" s="188">
        <v>0</v>
      </c>
      <c r="K177" s="223">
        <f t="shared" si="11"/>
        <v>0</v>
      </c>
      <c r="L177" s="189">
        <f t="shared" si="8"/>
        <v>0</v>
      </c>
      <c r="M177" s="221" t="e">
        <f t="shared" si="9"/>
        <v>#DIV/0!</v>
      </c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</row>
    <row r="178" spans="1:163" ht="25.5">
      <c r="A178" s="34"/>
      <c r="B178" s="35"/>
      <c r="C178" s="35"/>
      <c r="D178" s="35"/>
      <c r="E178" s="35"/>
      <c r="F178" s="36" t="s">
        <v>39</v>
      </c>
      <c r="G178" s="171" t="s">
        <v>135</v>
      </c>
      <c r="H178" s="188">
        <v>12000</v>
      </c>
      <c r="I178" s="188">
        <v>7862</v>
      </c>
      <c r="J178" s="188">
        <v>4138</v>
      </c>
      <c r="K178" s="223">
        <f t="shared" si="11"/>
        <v>12000</v>
      </c>
      <c r="L178" s="189">
        <f t="shared" si="8"/>
        <v>0</v>
      </c>
      <c r="M178" s="221">
        <f t="shared" si="9"/>
        <v>100</v>
      </c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</row>
    <row r="179" spans="1:163" ht="15">
      <c r="A179" s="34"/>
      <c r="B179" s="35"/>
      <c r="C179" s="35"/>
      <c r="D179" s="35"/>
      <c r="E179" s="35"/>
      <c r="F179" s="36" t="s">
        <v>14</v>
      </c>
      <c r="G179" s="171" t="s">
        <v>136</v>
      </c>
      <c r="H179" s="188">
        <v>1200</v>
      </c>
      <c r="I179" s="188">
        <v>502</v>
      </c>
      <c r="J179" s="188">
        <v>254</v>
      </c>
      <c r="K179" s="223">
        <f t="shared" si="11"/>
        <v>756</v>
      </c>
      <c r="L179" s="189">
        <f t="shared" si="8"/>
        <v>444</v>
      </c>
      <c r="M179" s="221">
        <f t="shared" si="9"/>
        <v>63</v>
      </c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</row>
    <row r="180" spans="1:163" ht="15">
      <c r="A180" s="34"/>
      <c r="B180" s="35"/>
      <c r="C180" s="35"/>
      <c r="D180" s="35"/>
      <c r="E180" s="35"/>
      <c r="F180" s="36" t="s">
        <v>139</v>
      </c>
      <c r="G180" s="171" t="s">
        <v>173</v>
      </c>
      <c r="H180" s="188">
        <v>0</v>
      </c>
      <c r="I180" s="188">
        <v>0</v>
      </c>
      <c r="J180" s="188">
        <v>0</v>
      </c>
      <c r="K180" s="223">
        <f t="shared" si="11"/>
        <v>0</v>
      </c>
      <c r="L180" s="189">
        <f t="shared" si="8"/>
        <v>0</v>
      </c>
      <c r="M180" s="221" t="e">
        <f t="shared" si="9"/>
        <v>#DIV/0!</v>
      </c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</row>
    <row r="181" spans="1:163" ht="15">
      <c r="A181" s="34"/>
      <c r="B181" s="35"/>
      <c r="C181" s="35"/>
      <c r="D181" s="35"/>
      <c r="E181" s="35"/>
      <c r="F181" s="36" t="s">
        <v>26</v>
      </c>
      <c r="G181" s="171" t="s">
        <v>174</v>
      </c>
      <c r="H181" s="188">
        <v>0</v>
      </c>
      <c r="I181" s="188">
        <v>0</v>
      </c>
      <c r="J181" s="188">
        <v>0</v>
      </c>
      <c r="K181" s="223">
        <f t="shared" si="11"/>
        <v>0</v>
      </c>
      <c r="L181" s="189">
        <f t="shared" si="8"/>
        <v>0</v>
      </c>
      <c r="M181" s="221" t="e">
        <f t="shared" si="9"/>
        <v>#DIV/0!</v>
      </c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</row>
    <row r="182" spans="1:163" ht="15" hidden="1">
      <c r="A182" s="34"/>
      <c r="B182" s="35"/>
      <c r="C182" s="35"/>
      <c r="D182" s="35"/>
      <c r="E182" s="35"/>
      <c r="F182" s="36"/>
      <c r="G182" s="171" t="s">
        <v>175</v>
      </c>
      <c r="H182" s="188"/>
      <c r="I182" s="188"/>
      <c r="J182" s="188"/>
      <c r="K182" s="223"/>
      <c r="L182" s="189">
        <f t="shared" si="8"/>
        <v>0</v>
      </c>
      <c r="M182" s="221" t="e">
        <f t="shared" si="9"/>
        <v>#DIV/0!</v>
      </c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</row>
    <row r="183" spans="1:163" ht="26.25" customHeight="1">
      <c r="A183" s="34"/>
      <c r="B183" s="35"/>
      <c r="C183" s="35"/>
      <c r="D183" s="35"/>
      <c r="E183" s="35"/>
      <c r="F183" s="36" t="s">
        <v>112</v>
      </c>
      <c r="G183" s="171" t="s">
        <v>176</v>
      </c>
      <c r="H183" s="188">
        <v>1300</v>
      </c>
      <c r="I183" s="188">
        <v>726</v>
      </c>
      <c r="J183" s="188">
        <v>365</v>
      </c>
      <c r="K183" s="223">
        <f>I183+J183</f>
        <v>1091</v>
      </c>
      <c r="L183" s="189">
        <f t="shared" si="8"/>
        <v>209</v>
      </c>
      <c r="M183" s="221">
        <f t="shared" si="9"/>
        <v>83.92307692307692</v>
      </c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</row>
    <row r="184" spans="1:163" ht="25.5">
      <c r="A184" s="34"/>
      <c r="B184" s="35"/>
      <c r="C184" s="35"/>
      <c r="D184" s="35"/>
      <c r="E184" s="35"/>
      <c r="F184" s="36" t="s">
        <v>114</v>
      </c>
      <c r="G184" s="171" t="s">
        <v>137</v>
      </c>
      <c r="H184" s="188">
        <v>28500</v>
      </c>
      <c r="I184" s="188">
        <v>19015</v>
      </c>
      <c r="J184" s="188">
        <v>9293</v>
      </c>
      <c r="K184" s="223">
        <f>I184+J184</f>
        <v>28308</v>
      </c>
      <c r="L184" s="189">
        <f t="shared" si="8"/>
        <v>192</v>
      </c>
      <c r="M184" s="221">
        <f t="shared" si="9"/>
        <v>99.32631578947368</v>
      </c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</row>
    <row r="185" spans="1:163" ht="25.5">
      <c r="A185" s="34"/>
      <c r="B185" s="35"/>
      <c r="C185" s="35"/>
      <c r="D185" s="35"/>
      <c r="E185" s="35"/>
      <c r="F185" s="36" t="s">
        <v>75</v>
      </c>
      <c r="G185" s="171" t="s">
        <v>138</v>
      </c>
      <c r="H185" s="188">
        <v>21000</v>
      </c>
      <c r="I185" s="188">
        <v>13223</v>
      </c>
      <c r="J185" s="188">
        <v>7164</v>
      </c>
      <c r="K185" s="223">
        <f>I185+J185</f>
        <v>20387</v>
      </c>
      <c r="L185" s="189">
        <f t="shared" si="8"/>
        <v>613</v>
      </c>
      <c r="M185" s="221">
        <f t="shared" si="9"/>
        <v>97.08095238095238</v>
      </c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</row>
    <row r="186" spans="1:163" ht="15">
      <c r="A186" s="34"/>
      <c r="B186" s="35"/>
      <c r="C186" s="35"/>
      <c r="D186" s="35"/>
      <c r="E186" s="35" t="s">
        <v>22</v>
      </c>
      <c r="F186" s="36"/>
      <c r="G186" s="171" t="s">
        <v>177</v>
      </c>
      <c r="H186" s="188">
        <v>20000</v>
      </c>
      <c r="I186" s="188">
        <v>0</v>
      </c>
      <c r="J186" s="188">
        <v>0</v>
      </c>
      <c r="K186" s="223">
        <f>I186+J186</f>
        <v>0</v>
      </c>
      <c r="L186" s="189">
        <f t="shared" si="8"/>
        <v>20000</v>
      </c>
      <c r="M186" s="221">
        <f t="shared" si="9"/>
        <v>0</v>
      </c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</row>
    <row r="187" spans="1:163" ht="25.5">
      <c r="A187" s="25"/>
      <c r="B187" s="26"/>
      <c r="C187" s="26"/>
      <c r="D187" s="26"/>
      <c r="E187" s="26" t="s">
        <v>139</v>
      </c>
      <c r="F187" s="27"/>
      <c r="G187" s="170" t="s">
        <v>140</v>
      </c>
      <c r="H187" s="194">
        <f>SUM(H188:H190)</f>
        <v>2000</v>
      </c>
      <c r="I187" s="194">
        <v>0</v>
      </c>
      <c r="J187" s="194">
        <f>SUM(J188:J190)</f>
        <v>1381</v>
      </c>
      <c r="K187" s="230">
        <f>SUM(K188:K190)</f>
        <v>1381</v>
      </c>
      <c r="L187" s="189">
        <f t="shared" si="8"/>
        <v>619</v>
      </c>
      <c r="M187" s="221">
        <f t="shared" si="9"/>
        <v>69.05</v>
      </c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</row>
    <row r="188" spans="1:163" ht="15" hidden="1">
      <c r="A188" s="34"/>
      <c r="B188" s="35"/>
      <c r="C188" s="35"/>
      <c r="D188" s="35"/>
      <c r="E188" s="35"/>
      <c r="F188" s="36"/>
      <c r="G188" s="171" t="s">
        <v>141</v>
      </c>
      <c r="H188" s="188"/>
      <c r="I188" s="188"/>
      <c r="J188" s="188"/>
      <c r="K188" s="223"/>
      <c r="L188" s="189">
        <f t="shared" si="8"/>
        <v>0</v>
      </c>
      <c r="M188" s="221" t="e">
        <f t="shared" si="9"/>
        <v>#DIV/0!</v>
      </c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</row>
    <row r="189" spans="1:163" ht="15" hidden="1">
      <c r="A189" s="34"/>
      <c r="B189" s="35"/>
      <c r="C189" s="35"/>
      <c r="D189" s="35"/>
      <c r="E189" s="35"/>
      <c r="F189" s="36"/>
      <c r="G189" s="171" t="s">
        <v>142</v>
      </c>
      <c r="H189" s="188"/>
      <c r="I189" s="188"/>
      <c r="J189" s="188"/>
      <c r="K189" s="223"/>
      <c r="L189" s="189">
        <f t="shared" si="8"/>
        <v>0</v>
      </c>
      <c r="M189" s="221" t="e">
        <f t="shared" si="9"/>
        <v>#DIV/0!</v>
      </c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</row>
    <row r="190" spans="1:163" ht="15">
      <c r="A190" s="34"/>
      <c r="B190" s="35"/>
      <c r="C190" s="35"/>
      <c r="D190" s="35"/>
      <c r="E190" s="35"/>
      <c r="F190" s="36" t="s">
        <v>75</v>
      </c>
      <c r="G190" s="171" t="s">
        <v>143</v>
      </c>
      <c r="H190" s="188">
        <v>2000</v>
      </c>
      <c r="I190" s="188">
        <v>0</v>
      </c>
      <c r="J190" s="188">
        <v>1381</v>
      </c>
      <c r="K190" s="223">
        <f>I190+J190</f>
        <v>1381</v>
      </c>
      <c r="L190" s="189">
        <f t="shared" si="8"/>
        <v>619</v>
      </c>
      <c r="M190" s="221">
        <f t="shared" si="9"/>
        <v>69.05</v>
      </c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</row>
    <row r="191" spans="1:163" ht="15">
      <c r="A191" s="25"/>
      <c r="B191" s="26"/>
      <c r="C191" s="26"/>
      <c r="D191" s="26"/>
      <c r="E191" s="26" t="s">
        <v>26</v>
      </c>
      <c r="F191" s="27"/>
      <c r="G191" s="170" t="s">
        <v>178</v>
      </c>
      <c r="H191" s="194">
        <f>H192+H193</f>
        <v>0</v>
      </c>
      <c r="I191" s="194">
        <v>0</v>
      </c>
      <c r="J191" s="194">
        <f>J192+J193</f>
        <v>0</v>
      </c>
      <c r="K191" s="230">
        <f>K192+K193</f>
        <v>0</v>
      </c>
      <c r="L191" s="189">
        <f t="shared" si="8"/>
        <v>0</v>
      </c>
      <c r="M191" s="221" t="e">
        <f t="shared" si="9"/>
        <v>#DIV/0!</v>
      </c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</row>
    <row r="192" spans="1:163" ht="25.5">
      <c r="A192" s="34"/>
      <c r="B192" s="35"/>
      <c r="C192" s="35"/>
      <c r="D192" s="35"/>
      <c r="E192" s="35"/>
      <c r="F192" s="36" t="s">
        <v>24</v>
      </c>
      <c r="G192" s="171" t="s">
        <v>179</v>
      </c>
      <c r="H192" s="188">
        <v>0</v>
      </c>
      <c r="I192" s="188">
        <v>0</v>
      </c>
      <c r="J192" s="188">
        <v>0</v>
      </c>
      <c r="K192" s="223">
        <f>I192+J192</f>
        <v>0</v>
      </c>
      <c r="L192" s="189">
        <f t="shared" si="8"/>
        <v>0</v>
      </c>
      <c r="M192" s="221" t="e">
        <f t="shared" si="9"/>
        <v>#DIV/0!</v>
      </c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</row>
    <row r="193" spans="1:163" ht="15" hidden="1">
      <c r="A193" s="34"/>
      <c r="B193" s="35"/>
      <c r="C193" s="35"/>
      <c r="D193" s="35"/>
      <c r="E193" s="35"/>
      <c r="F193" s="36"/>
      <c r="G193" s="171" t="s">
        <v>180</v>
      </c>
      <c r="H193" s="188"/>
      <c r="I193" s="188"/>
      <c r="J193" s="188"/>
      <c r="K193" s="223"/>
      <c r="L193" s="189">
        <f t="shared" si="8"/>
        <v>0</v>
      </c>
      <c r="M193" s="221" t="e">
        <f t="shared" si="9"/>
        <v>#DIV/0!</v>
      </c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</row>
    <row r="194" spans="1:163" ht="25.5">
      <c r="A194" s="34"/>
      <c r="B194" s="35"/>
      <c r="C194" s="35"/>
      <c r="D194" s="35"/>
      <c r="E194" s="35">
        <v>11</v>
      </c>
      <c r="F194" s="36"/>
      <c r="G194" s="171" t="s">
        <v>181</v>
      </c>
      <c r="H194" s="188">
        <v>0</v>
      </c>
      <c r="I194" s="188">
        <v>0</v>
      </c>
      <c r="J194" s="188">
        <v>0</v>
      </c>
      <c r="K194" s="223">
        <f>I194+J194</f>
        <v>0</v>
      </c>
      <c r="L194" s="189">
        <f t="shared" si="8"/>
        <v>0</v>
      </c>
      <c r="M194" s="221" t="e">
        <f t="shared" si="9"/>
        <v>#DIV/0!</v>
      </c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</row>
    <row r="195" spans="1:163" ht="15">
      <c r="A195" s="34"/>
      <c r="B195" s="35"/>
      <c r="C195" s="35"/>
      <c r="D195" s="35"/>
      <c r="E195" s="35">
        <v>13</v>
      </c>
      <c r="F195" s="36"/>
      <c r="G195" s="171" t="s">
        <v>144</v>
      </c>
      <c r="H195" s="188">
        <v>0</v>
      </c>
      <c r="I195" s="188">
        <v>0</v>
      </c>
      <c r="J195" s="188">
        <v>0</v>
      </c>
      <c r="K195" s="223">
        <f>I195+J195</f>
        <v>0</v>
      </c>
      <c r="L195" s="189">
        <f t="shared" si="8"/>
        <v>0</v>
      </c>
      <c r="M195" s="221" t="e">
        <f t="shared" si="9"/>
        <v>#DIV/0!</v>
      </c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</row>
    <row r="196" spans="1:163" ht="15">
      <c r="A196" s="34"/>
      <c r="B196" s="35"/>
      <c r="C196" s="35"/>
      <c r="D196" s="35"/>
      <c r="E196" s="35">
        <v>14</v>
      </c>
      <c r="F196" s="36"/>
      <c r="G196" s="171" t="s">
        <v>182</v>
      </c>
      <c r="H196" s="188">
        <v>5000</v>
      </c>
      <c r="I196" s="188">
        <v>0</v>
      </c>
      <c r="J196" s="188">
        <v>0</v>
      </c>
      <c r="K196" s="223">
        <f>I196+J196</f>
        <v>0</v>
      </c>
      <c r="L196" s="189">
        <f t="shared" si="8"/>
        <v>5000</v>
      </c>
      <c r="M196" s="221">
        <f t="shared" si="9"/>
        <v>0</v>
      </c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</row>
    <row r="197" spans="1:163" ht="25.5" hidden="1">
      <c r="A197" s="34"/>
      <c r="B197" s="35"/>
      <c r="C197" s="35"/>
      <c r="D197" s="35"/>
      <c r="E197" s="35"/>
      <c r="F197" s="36"/>
      <c r="G197" s="171" t="s">
        <v>183</v>
      </c>
      <c r="H197" s="188"/>
      <c r="I197" s="188"/>
      <c r="J197" s="188"/>
      <c r="K197" s="223"/>
      <c r="L197" s="189">
        <f t="shared" si="8"/>
        <v>0</v>
      </c>
      <c r="M197" s="221" t="e">
        <f t="shared" si="9"/>
        <v>#DIV/0!</v>
      </c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</row>
    <row r="198" spans="1:163" ht="25.5" hidden="1">
      <c r="A198" s="34"/>
      <c r="B198" s="35"/>
      <c r="C198" s="35"/>
      <c r="D198" s="35"/>
      <c r="E198" s="35"/>
      <c r="F198" s="36"/>
      <c r="G198" s="171" t="s">
        <v>184</v>
      </c>
      <c r="H198" s="188"/>
      <c r="I198" s="188"/>
      <c r="J198" s="188"/>
      <c r="K198" s="223"/>
      <c r="L198" s="189">
        <f t="shared" si="8"/>
        <v>0</v>
      </c>
      <c r="M198" s="221" t="e">
        <f t="shared" si="9"/>
        <v>#DIV/0!</v>
      </c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</row>
    <row r="199" spans="1:163" ht="15">
      <c r="A199" s="25"/>
      <c r="B199" s="26"/>
      <c r="C199" s="26"/>
      <c r="D199" s="26"/>
      <c r="E199" s="26" t="s">
        <v>75</v>
      </c>
      <c r="F199" s="27"/>
      <c r="G199" s="170" t="s">
        <v>145</v>
      </c>
      <c r="H199" s="194">
        <f>H200+H201+H202+H203</f>
        <v>0</v>
      </c>
      <c r="I199" s="194">
        <v>0</v>
      </c>
      <c r="J199" s="194">
        <f>J200+J201+J202+J203</f>
        <v>0</v>
      </c>
      <c r="K199" s="230">
        <f>K200+K201+K202+K203</f>
        <v>0</v>
      </c>
      <c r="L199" s="189">
        <f t="shared" si="8"/>
        <v>0</v>
      </c>
      <c r="M199" s="221" t="e">
        <f t="shared" si="9"/>
        <v>#DIV/0!</v>
      </c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</row>
    <row r="200" spans="1:163" ht="15" hidden="1">
      <c r="A200" s="34"/>
      <c r="B200" s="35"/>
      <c r="C200" s="35"/>
      <c r="D200" s="35"/>
      <c r="E200" s="35"/>
      <c r="F200" s="36"/>
      <c r="G200" s="171" t="s">
        <v>146</v>
      </c>
      <c r="H200" s="188"/>
      <c r="I200" s="188"/>
      <c r="J200" s="188"/>
      <c r="K200" s="223"/>
      <c r="L200" s="189">
        <f t="shared" si="8"/>
        <v>0</v>
      </c>
      <c r="M200" s="221" t="e">
        <f t="shared" si="9"/>
        <v>#DIV/0!</v>
      </c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</row>
    <row r="201" spans="1:163" ht="15">
      <c r="A201" s="34"/>
      <c r="B201" s="35"/>
      <c r="C201" s="35"/>
      <c r="D201" s="35"/>
      <c r="E201" s="35"/>
      <c r="F201" s="36" t="s">
        <v>14</v>
      </c>
      <c r="G201" s="171" t="s">
        <v>147</v>
      </c>
      <c r="H201" s="188">
        <v>0</v>
      </c>
      <c r="I201" s="188">
        <v>0</v>
      </c>
      <c r="J201" s="188">
        <v>0</v>
      </c>
      <c r="K201" s="223">
        <f>I201+J201</f>
        <v>0</v>
      </c>
      <c r="L201" s="189">
        <f t="shared" si="8"/>
        <v>0</v>
      </c>
      <c r="M201" s="221" t="e">
        <f t="shared" si="9"/>
        <v>#DIV/0!</v>
      </c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</row>
    <row r="202" spans="1:163" ht="25.5" hidden="1">
      <c r="A202" s="34"/>
      <c r="B202" s="35"/>
      <c r="C202" s="35"/>
      <c r="D202" s="35"/>
      <c r="E202" s="35"/>
      <c r="F202" s="36"/>
      <c r="G202" s="171" t="s">
        <v>148</v>
      </c>
      <c r="H202" s="188"/>
      <c r="I202" s="188"/>
      <c r="J202" s="188"/>
      <c r="K202" s="223"/>
      <c r="L202" s="189">
        <f t="shared" si="8"/>
        <v>0</v>
      </c>
      <c r="M202" s="221" t="e">
        <f t="shared" si="9"/>
        <v>#DIV/0!</v>
      </c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</row>
    <row r="203" spans="1:163" ht="25.5">
      <c r="A203" s="34"/>
      <c r="B203" s="35"/>
      <c r="C203" s="35"/>
      <c r="D203" s="35"/>
      <c r="E203" s="35"/>
      <c r="F203" s="36" t="s">
        <v>75</v>
      </c>
      <c r="G203" s="171" t="s">
        <v>149</v>
      </c>
      <c r="H203" s="188">
        <v>0</v>
      </c>
      <c r="I203" s="188">
        <v>0</v>
      </c>
      <c r="J203" s="188">
        <v>0</v>
      </c>
      <c r="K203" s="223">
        <f>I203+J203</f>
        <v>0</v>
      </c>
      <c r="L203" s="189">
        <f aca="true" t="shared" si="12" ref="L203:L266">H203-K203</f>
        <v>0</v>
      </c>
      <c r="M203" s="221" t="e">
        <f aca="true" t="shared" si="13" ref="M203:M266">K203/H203*100</f>
        <v>#DIV/0!</v>
      </c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</row>
    <row r="204" spans="1:163" ht="15">
      <c r="A204" s="25"/>
      <c r="B204" s="26"/>
      <c r="C204" s="26"/>
      <c r="D204" s="26" t="s">
        <v>77</v>
      </c>
      <c r="E204" s="26"/>
      <c r="F204" s="27"/>
      <c r="G204" s="170" t="s">
        <v>185</v>
      </c>
      <c r="H204" s="194">
        <f>H205</f>
        <v>12000</v>
      </c>
      <c r="I204" s="194">
        <v>0</v>
      </c>
      <c r="J204" s="194">
        <f>J205</f>
        <v>0</v>
      </c>
      <c r="K204" s="230">
        <f>K205</f>
        <v>0</v>
      </c>
      <c r="L204" s="189">
        <f t="shared" si="12"/>
        <v>12000</v>
      </c>
      <c r="M204" s="221">
        <f t="shared" si="13"/>
        <v>0</v>
      </c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</row>
    <row r="205" spans="1:163" ht="25.5">
      <c r="A205" s="34"/>
      <c r="B205" s="35"/>
      <c r="C205" s="35"/>
      <c r="D205" s="35"/>
      <c r="E205" s="35" t="s">
        <v>114</v>
      </c>
      <c r="F205" s="36"/>
      <c r="G205" s="171" t="s">
        <v>186</v>
      </c>
      <c r="H205" s="188">
        <v>12000</v>
      </c>
      <c r="I205" s="188">
        <v>0</v>
      </c>
      <c r="J205" s="188">
        <v>0</v>
      </c>
      <c r="K205" s="223">
        <f>I205+J205</f>
        <v>0</v>
      </c>
      <c r="L205" s="189">
        <f t="shared" si="12"/>
        <v>12000</v>
      </c>
      <c r="M205" s="221">
        <f t="shared" si="13"/>
        <v>0</v>
      </c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</row>
    <row r="206" spans="1:163" ht="25.5">
      <c r="A206" s="25"/>
      <c r="B206" s="26"/>
      <c r="C206" s="26"/>
      <c r="D206" s="26">
        <v>51</v>
      </c>
      <c r="E206" s="26"/>
      <c r="F206" s="27"/>
      <c r="G206" s="170" t="s">
        <v>79</v>
      </c>
      <c r="H206" s="194">
        <f>H207</f>
        <v>0</v>
      </c>
      <c r="I206" s="194">
        <v>0</v>
      </c>
      <c r="J206" s="194">
        <f>J207</f>
        <v>0</v>
      </c>
      <c r="K206" s="230">
        <f>K207</f>
        <v>0</v>
      </c>
      <c r="L206" s="189">
        <f t="shared" si="12"/>
        <v>0</v>
      </c>
      <c r="M206" s="221" t="e">
        <f t="shared" si="13"/>
        <v>#DIV/0!</v>
      </c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</row>
    <row r="207" spans="1:163" ht="15">
      <c r="A207" s="25"/>
      <c r="B207" s="26"/>
      <c r="C207" s="26"/>
      <c r="D207" s="26"/>
      <c r="E207" s="26" t="s">
        <v>24</v>
      </c>
      <c r="F207" s="27"/>
      <c r="G207" s="163" t="s">
        <v>80</v>
      </c>
      <c r="H207" s="194">
        <f>H208</f>
        <v>0</v>
      </c>
      <c r="I207" s="194">
        <v>0</v>
      </c>
      <c r="J207" s="194">
        <f>J208</f>
        <v>0</v>
      </c>
      <c r="K207" s="230">
        <f>K208</f>
        <v>0</v>
      </c>
      <c r="L207" s="189">
        <f t="shared" si="12"/>
        <v>0</v>
      </c>
      <c r="M207" s="221" t="e">
        <f t="shared" si="13"/>
        <v>#DIV/0!</v>
      </c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</row>
    <row r="208" spans="1:163" ht="25.5">
      <c r="A208" s="34"/>
      <c r="B208" s="35"/>
      <c r="C208" s="35"/>
      <c r="D208" s="35"/>
      <c r="E208" s="35"/>
      <c r="F208" s="36" t="s">
        <v>24</v>
      </c>
      <c r="G208" s="171" t="s">
        <v>81</v>
      </c>
      <c r="H208" s="188">
        <v>0</v>
      </c>
      <c r="I208" s="188">
        <v>0</v>
      </c>
      <c r="J208" s="188">
        <v>0</v>
      </c>
      <c r="K208" s="223">
        <f>I208+J208</f>
        <v>0</v>
      </c>
      <c r="L208" s="189">
        <f t="shared" si="12"/>
        <v>0</v>
      </c>
      <c r="M208" s="221" t="e">
        <f t="shared" si="13"/>
        <v>#DIV/0!</v>
      </c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</row>
    <row r="209" spans="1:163" ht="15">
      <c r="A209" s="25"/>
      <c r="B209" s="26"/>
      <c r="C209" s="26"/>
      <c r="D209" s="26">
        <v>57</v>
      </c>
      <c r="E209" s="26"/>
      <c r="F209" s="27"/>
      <c r="G209" s="170" t="s">
        <v>187</v>
      </c>
      <c r="H209" s="194">
        <f>H211</f>
        <v>22000</v>
      </c>
      <c r="I209" s="194">
        <f>I211</f>
        <v>12200</v>
      </c>
      <c r="J209" s="194">
        <f>J211</f>
        <v>2327</v>
      </c>
      <c r="K209" s="230">
        <f>K211</f>
        <v>14527</v>
      </c>
      <c r="L209" s="189">
        <f t="shared" si="12"/>
        <v>7473</v>
      </c>
      <c r="M209" s="221">
        <f t="shared" si="13"/>
        <v>66.03181818181818</v>
      </c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</row>
    <row r="210" spans="1:163" ht="15" hidden="1">
      <c r="A210" s="25"/>
      <c r="B210" s="26"/>
      <c r="C210" s="26"/>
      <c r="D210" s="26"/>
      <c r="E210" s="26"/>
      <c r="F210" s="27"/>
      <c r="G210" s="163" t="s">
        <v>89</v>
      </c>
      <c r="H210" s="186"/>
      <c r="I210" s="186"/>
      <c r="J210" s="186"/>
      <c r="K210" s="222"/>
      <c r="L210" s="189">
        <f t="shared" si="12"/>
        <v>0</v>
      </c>
      <c r="M210" s="221" t="e">
        <f t="shared" si="13"/>
        <v>#DIV/0!</v>
      </c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</row>
    <row r="211" spans="1:163" ht="15">
      <c r="A211" s="25"/>
      <c r="B211" s="26"/>
      <c r="C211" s="26"/>
      <c r="D211" s="26"/>
      <c r="E211" s="26" t="s">
        <v>22</v>
      </c>
      <c r="F211" s="27"/>
      <c r="G211" s="163" t="s">
        <v>90</v>
      </c>
      <c r="H211" s="194">
        <f>H213+H212</f>
        <v>22000</v>
      </c>
      <c r="I211" s="194">
        <f>I213+I212</f>
        <v>12200</v>
      </c>
      <c r="J211" s="194">
        <f>J213+J212</f>
        <v>2327</v>
      </c>
      <c r="K211" s="230">
        <f>K213+K212</f>
        <v>14527</v>
      </c>
      <c r="L211" s="189">
        <f t="shared" si="12"/>
        <v>7473</v>
      </c>
      <c r="M211" s="221">
        <f t="shared" si="13"/>
        <v>66.03181818181818</v>
      </c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</row>
    <row r="212" spans="1:163" ht="15" hidden="1">
      <c r="A212" s="34"/>
      <c r="B212" s="35"/>
      <c r="C212" s="35"/>
      <c r="D212" s="35"/>
      <c r="E212" s="35"/>
      <c r="F212" s="36"/>
      <c r="G212" s="171" t="s">
        <v>91</v>
      </c>
      <c r="H212" s="188"/>
      <c r="I212" s="188"/>
      <c r="J212" s="188"/>
      <c r="K212" s="223"/>
      <c r="L212" s="189">
        <f t="shared" si="12"/>
        <v>0</v>
      </c>
      <c r="M212" s="221" t="e">
        <f t="shared" si="13"/>
        <v>#DIV/0!</v>
      </c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</row>
    <row r="213" spans="1:163" ht="15">
      <c r="A213" s="34"/>
      <c r="B213" s="35"/>
      <c r="C213" s="35"/>
      <c r="D213" s="35"/>
      <c r="E213" s="35"/>
      <c r="F213" s="36" t="s">
        <v>22</v>
      </c>
      <c r="G213" s="171" t="s">
        <v>92</v>
      </c>
      <c r="H213" s="188">
        <v>22000</v>
      </c>
      <c r="I213" s="188">
        <v>12200</v>
      </c>
      <c r="J213" s="188">
        <v>2327</v>
      </c>
      <c r="K213" s="223">
        <f>I213+J213</f>
        <v>14527</v>
      </c>
      <c r="L213" s="189">
        <f t="shared" si="12"/>
        <v>7473</v>
      </c>
      <c r="M213" s="221">
        <f t="shared" si="13"/>
        <v>66.03181818181818</v>
      </c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</row>
    <row r="214" spans="1:163" ht="15">
      <c r="A214" s="25"/>
      <c r="B214" s="26"/>
      <c r="C214" s="26"/>
      <c r="D214" s="26" t="s">
        <v>94</v>
      </c>
      <c r="E214" s="26"/>
      <c r="F214" s="27"/>
      <c r="G214" s="170" t="s">
        <v>188</v>
      </c>
      <c r="H214" s="194">
        <f>H215</f>
        <v>0</v>
      </c>
      <c r="I214" s="194">
        <v>0</v>
      </c>
      <c r="J214" s="194">
        <f>J215</f>
        <v>0</v>
      </c>
      <c r="K214" s="230">
        <f>K215</f>
        <v>0</v>
      </c>
      <c r="L214" s="189">
        <f t="shared" si="12"/>
        <v>0</v>
      </c>
      <c r="M214" s="221" t="e">
        <f t="shared" si="13"/>
        <v>#DIV/0!</v>
      </c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</row>
    <row r="215" spans="1:163" ht="13.5" customHeight="1">
      <c r="A215" s="25"/>
      <c r="B215" s="26"/>
      <c r="C215" s="26"/>
      <c r="D215" s="26">
        <v>71</v>
      </c>
      <c r="E215" s="26"/>
      <c r="F215" s="27"/>
      <c r="G215" s="170" t="s">
        <v>189</v>
      </c>
      <c r="H215" s="194">
        <f>H216+H221</f>
        <v>0</v>
      </c>
      <c r="I215" s="194">
        <v>0</v>
      </c>
      <c r="J215" s="194">
        <f>J216+J221</f>
        <v>0</v>
      </c>
      <c r="K215" s="230">
        <f>K216+K221</f>
        <v>0</v>
      </c>
      <c r="L215" s="189">
        <f t="shared" si="12"/>
        <v>0</v>
      </c>
      <c r="M215" s="221" t="e">
        <f t="shared" si="13"/>
        <v>#DIV/0!</v>
      </c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</row>
    <row r="216" spans="1:163" ht="17.25" customHeight="1">
      <c r="A216" s="25"/>
      <c r="B216" s="26"/>
      <c r="C216" s="26"/>
      <c r="D216" s="26"/>
      <c r="E216" s="26" t="s">
        <v>24</v>
      </c>
      <c r="F216" s="27"/>
      <c r="G216" s="163" t="s">
        <v>190</v>
      </c>
      <c r="H216" s="194">
        <f>H217+H218+H219+H220</f>
        <v>0</v>
      </c>
      <c r="I216" s="194">
        <v>0</v>
      </c>
      <c r="J216" s="194">
        <f>J217+J218+J219+J220</f>
        <v>0</v>
      </c>
      <c r="K216" s="230">
        <f>K217+K218+K219+K220</f>
        <v>0</v>
      </c>
      <c r="L216" s="189">
        <f t="shared" si="12"/>
        <v>0</v>
      </c>
      <c r="M216" s="221" t="e">
        <f t="shared" si="13"/>
        <v>#DIV/0!</v>
      </c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</row>
    <row r="217" spans="1:163" ht="16.5" customHeight="1" hidden="1">
      <c r="A217" s="34"/>
      <c r="B217" s="35"/>
      <c r="C217" s="35"/>
      <c r="D217" s="35"/>
      <c r="E217" s="35"/>
      <c r="F217" s="36"/>
      <c r="G217" s="171" t="s">
        <v>191</v>
      </c>
      <c r="H217" s="188"/>
      <c r="I217" s="188"/>
      <c r="J217" s="188"/>
      <c r="K217" s="223"/>
      <c r="L217" s="189">
        <f t="shared" si="12"/>
        <v>0</v>
      </c>
      <c r="M217" s="221" t="e">
        <f t="shared" si="13"/>
        <v>#DIV/0!</v>
      </c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</row>
    <row r="218" spans="1:163" ht="30" customHeight="1">
      <c r="A218" s="34"/>
      <c r="B218" s="35"/>
      <c r="C218" s="35"/>
      <c r="D218" s="35"/>
      <c r="E218" s="35"/>
      <c r="F218" s="36" t="s">
        <v>22</v>
      </c>
      <c r="G218" s="171" t="s">
        <v>192</v>
      </c>
      <c r="H218" s="188">
        <v>0</v>
      </c>
      <c r="I218" s="188">
        <v>0</v>
      </c>
      <c r="J218" s="188">
        <v>0</v>
      </c>
      <c r="K218" s="223">
        <f>I218+J218</f>
        <v>0</v>
      </c>
      <c r="L218" s="189">
        <f t="shared" si="12"/>
        <v>0</v>
      </c>
      <c r="M218" s="221" t="e">
        <f t="shared" si="13"/>
        <v>#DIV/0!</v>
      </c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</row>
    <row r="219" spans="1:163" ht="27.75" customHeight="1">
      <c r="A219" s="34"/>
      <c r="B219" s="35"/>
      <c r="C219" s="35"/>
      <c r="D219" s="35"/>
      <c r="E219" s="35"/>
      <c r="F219" s="36" t="s">
        <v>39</v>
      </c>
      <c r="G219" s="171" t="s">
        <v>193</v>
      </c>
      <c r="H219" s="188">
        <v>0</v>
      </c>
      <c r="I219" s="188">
        <v>0</v>
      </c>
      <c r="J219" s="188">
        <v>0</v>
      </c>
      <c r="K219" s="223">
        <f>I219+J219</f>
        <v>0</v>
      </c>
      <c r="L219" s="189">
        <f t="shared" si="12"/>
        <v>0</v>
      </c>
      <c r="M219" s="221" t="e">
        <f t="shared" si="13"/>
        <v>#DIV/0!</v>
      </c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</row>
    <row r="220" spans="1:163" ht="18.75" customHeight="1">
      <c r="A220" s="34"/>
      <c r="B220" s="35"/>
      <c r="C220" s="35"/>
      <c r="D220" s="35"/>
      <c r="E220" s="35"/>
      <c r="F220" s="36" t="s">
        <v>75</v>
      </c>
      <c r="G220" s="171" t="s">
        <v>194</v>
      </c>
      <c r="H220" s="188">
        <v>0</v>
      </c>
      <c r="I220" s="188">
        <v>0</v>
      </c>
      <c r="J220" s="188">
        <v>0</v>
      </c>
      <c r="K220" s="223">
        <f>I220+J220</f>
        <v>0</v>
      </c>
      <c r="L220" s="189">
        <f t="shared" si="12"/>
        <v>0</v>
      </c>
      <c r="M220" s="221" t="e">
        <f t="shared" si="13"/>
        <v>#DIV/0!</v>
      </c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</row>
    <row r="221" spans="1:163" ht="15.75" customHeight="1">
      <c r="A221" s="34"/>
      <c r="B221" s="35"/>
      <c r="C221" s="35"/>
      <c r="D221" s="35"/>
      <c r="E221" s="35" t="s">
        <v>39</v>
      </c>
      <c r="F221" s="36"/>
      <c r="G221" s="171" t="s">
        <v>195</v>
      </c>
      <c r="H221" s="188">
        <v>0</v>
      </c>
      <c r="I221" s="188">
        <v>0</v>
      </c>
      <c r="J221" s="188">
        <v>0</v>
      </c>
      <c r="K221" s="223">
        <f>I221+J221</f>
        <v>0</v>
      </c>
      <c r="L221" s="189">
        <f t="shared" si="12"/>
        <v>0</v>
      </c>
      <c r="M221" s="221" t="e">
        <f t="shared" si="13"/>
        <v>#DIV/0!</v>
      </c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</row>
    <row r="222" spans="1:163" ht="15">
      <c r="A222" s="34"/>
      <c r="B222" s="35"/>
      <c r="C222" s="35"/>
      <c r="D222" s="35">
        <v>85</v>
      </c>
      <c r="E222" s="35"/>
      <c r="F222" s="36"/>
      <c r="G222" s="171" t="s">
        <v>101</v>
      </c>
      <c r="H222" s="188"/>
      <c r="I222" s="188">
        <v>0</v>
      </c>
      <c r="J222" s="188"/>
      <c r="K222" s="223">
        <f>I222+J222</f>
        <v>0</v>
      </c>
      <c r="L222" s="189">
        <f t="shared" si="12"/>
        <v>0</v>
      </c>
      <c r="M222" s="221" t="e">
        <f t="shared" si="13"/>
        <v>#DIV/0!</v>
      </c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</row>
    <row r="223" spans="1:163" ht="15" hidden="1">
      <c r="A223" s="34"/>
      <c r="B223" s="35"/>
      <c r="C223" s="35"/>
      <c r="D223" s="35"/>
      <c r="E223" s="35"/>
      <c r="F223" s="36"/>
      <c r="G223" s="171" t="s">
        <v>196</v>
      </c>
      <c r="H223" s="188"/>
      <c r="I223" s="188"/>
      <c r="J223" s="188"/>
      <c r="K223" s="223"/>
      <c r="L223" s="189">
        <f t="shared" si="12"/>
        <v>0</v>
      </c>
      <c r="M223" s="221" t="e">
        <f t="shared" si="13"/>
        <v>#DIV/0!</v>
      </c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</row>
    <row r="224" spans="1:163" ht="25.5">
      <c r="A224" s="25" t="s">
        <v>171</v>
      </c>
      <c r="B224" s="26" t="s">
        <v>130</v>
      </c>
      <c r="C224" s="26"/>
      <c r="D224" s="26"/>
      <c r="E224" s="26"/>
      <c r="F224" s="27"/>
      <c r="G224" s="170" t="s">
        <v>197</v>
      </c>
      <c r="H224" s="194">
        <f>H225</f>
        <v>0</v>
      </c>
      <c r="I224" s="194">
        <v>0</v>
      </c>
      <c r="J224" s="194">
        <f>J225</f>
        <v>0</v>
      </c>
      <c r="K224" s="230">
        <f>K225</f>
        <v>0</v>
      </c>
      <c r="L224" s="189">
        <f t="shared" si="12"/>
        <v>0</v>
      </c>
      <c r="M224" s="221" t="e">
        <f t="shared" si="13"/>
        <v>#DIV/0!</v>
      </c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</row>
    <row r="225" spans="1:163" ht="25.5">
      <c r="A225" s="25"/>
      <c r="B225" s="26"/>
      <c r="C225" s="26" t="s">
        <v>24</v>
      </c>
      <c r="D225" s="26"/>
      <c r="E225" s="26"/>
      <c r="F225" s="27"/>
      <c r="G225" s="170" t="s">
        <v>198</v>
      </c>
      <c r="H225" s="194">
        <f>H206</f>
        <v>0</v>
      </c>
      <c r="I225" s="194">
        <v>0</v>
      </c>
      <c r="J225" s="194">
        <f>J206</f>
        <v>0</v>
      </c>
      <c r="K225" s="230">
        <f>K206</f>
        <v>0</v>
      </c>
      <c r="L225" s="189">
        <f t="shared" si="12"/>
        <v>0</v>
      </c>
      <c r="M225" s="221" t="e">
        <f t="shared" si="13"/>
        <v>#DIV/0!</v>
      </c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</row>
    <row r="226" spans="1:163" ht="26.25" thickBot="1">
      <c r="A226" s="45"/>
      <c r="B226" s="46" t="s">
        <v>47</v>
      </c>
      <c r="C226" s="46"/>
      <c r="D226" s="46"/>
      <c r="E226" s="46"/>
      <c r="F226" s="47"/>
      <c r="G226" s="174" t="s">
        <v>199</v>
      </c>
      <c r="H226" s="199">
        <f>H146-H225</f>
        <v>125000</v>
      </c>
      <c r="I226" s="199">
        <v>0</v>
      </c>
      <c r="J226" s="199">
        <f>J146-J225</f>
        <v>24922</v>
      </c>
      <c r="K226" s="235">
        <f>K146-K225</f>
        <v>78450</v>
      </c>
      <c r="L226" s="189">
        <f t="shared" si="12"/>
        <v>46550</v>
      </c>
      <c r="M226" s="221">
        <f t="shared" si="13"/>
        <v>62.760000000000005</v>
      </c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</row>
    <row r="227" spans="1:163" s="1" customFormat="1" ht="18" customHeight="1">
      <c r="A227" s="251" t="s">
        <v>200</v>
      </c>
      <c r="B227" s="252"/>
      <c r="C227" s="252"/>
      <c r="D227" s="252"/>
      <c r="E227" s="252"/>
      <c r="F227" s="253"/>
      <c r="G227" s="159" t="s">
        <v>201</v>
      </c>
      <c r="H227" s="192">
        <f>H228+H340+H348+H352</f>
        <v>6086400</v>
      </c>
      <c r="I227" s="192">
        <f>I228+I340+I348+I352</f>
        <v>4107169</v>
      </c>
      <c r="J227" s="192">
        <f>J228+J340+J348+J352</f>
        <v>1625177</v>
      </c>
      <c r="K227" s="228">
        <f>K228+K340+K348+K352</f>
        <v>5073321</v>
      </c>
      <c r="L227" s="189">
        <f t="shared" si="12"/>
        <v>1013079</v>
      </c>
      <c r="M227" s="221">
        <f t="shared" si="13"/>
        <v>83.35503746056783</v>
      </c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</row>
    <row r="228" spans="1:163" ht="15">
      <c r="A228" s="25"/>
      <c r="B228" s="26"/>
      <c r="C228" s="26"/>
      <c r="D228" s="26" t="s">
        <v>24</v>
      </c>
      <c r="E228" s="26"/>
      <c r="F228" s="27"/>
      <c r="G228" s="170" t="s">
        <v>70</v>
      </c>
      <c r="H228" s="194">
        <f>H229+H262+H297+H300+H305+H338</f>
        <v>6086400</v>
      </c>
      <c r="I228" s="194">
        <v>4107169</v>
      </c>
      <c r="J228" s="194">
        <f>J229+J262+J297+J300+J305+J338</f>
        <v>1625177</v>
      </c>
      <c r="K228" s="230">
        <f>K229+K262+K297+K300+K305+K338</f>
        <v>5073321</v>
      </c>
      <c r="L228" s="189">
        <f t="shared" si="12"/>
        <v>1013079</v>
      </c>
      <c r="M228" s="221">
        <f t="shared" si="13"/>
        <v>83.35503746056783</v>
      </c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</row>
    <row r="229" spans="1:163" ht="15">
      <c r="A229" s="25"/>
      <c r="B229" s="26"/>
      <c r="C229" s="26"/>
      <c r="D229" s="26" t="s">
        <v>71</v>
      </c>
      <c r="E229" s="26"/>
      <c r="F229" s="27"/>
      <c r="G229" s="170" t="s">
        <v>72</v>
      </c>
      <c r="H229" s="194">
        <f>H230+H248+H255</f>
        <v>700400</v>
      </c>
      <c r="I229" s="194">
        <f>I230+I248+I255</f>
        <v>372964</v>
      </c>
      <c r="J229" s="194">
        <f>J230+J248+J255</f>
        <v>182074</v>
      </c>
      <c r="K229" s="230">
        <f>K230+K248+K255</f>
        <v>555038</v>
      </c>
      <c r="L229" s="189">
        <f t="shared" si="12"/>
        <v>145362</v>
      </c>
      <c r="M229" s="221">
        <f t="shared" si="13"/>
        <v>79.24585950885209</v>
      </c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</row>
    <row r="230" spans="1:163" ht="15">
      <c r="A230" s="25"/>
      <c r="B230" s="26"/>
      <c r="C230" s="26"/>
      <c r="D230" s="26"/>
      <c r="E230" s="26" t="s">
        <v>24</v>
      </c>
      <c r="F230" s="27"/>
      <c r="G230" s="163" t="s">
        <v>104</v>
      </c>
      <c r="H230" s="194">
        <f>SUM(H231:H247)</f>
        <v>560500</v>
      </c>
      <c r="I230" s="194">
        <f>SUM(I231:I247)</f>
        <v>304617</v>
      </c>
      <c r="J230" s="194">
        <f>SUM(J231:J247)</f>
        <v>148597</v>
      </c>
      <c r="K230" s="230">
        <f>SUM(K231:K247)</f>
        <v>453214</v>
      </c>
      <c r="L230" s="189">
        <f t="shared" si="12"/>
        <v>107286</v>
      </c>
      <c r="M230" s="221">
        <f t="shared" si="13"/>
        <v>80.85887600356824</v>
      </c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</row>
    <row r="231" spans="1:163" ht="15">
      <c r="A231" s="34"/>
      <c r="B231" s="35"/>
      <c r="C231" s="35"/>
      <c r="D231" s="35"/>
      <c r="E231" s="35"/>
      <c r="F231" s="36" t="s">
        <v>24</v>
      </c>
      <c r="G231" s="171" t="s">
        <v>105</v>
      </c>
      <c r="H231" s="188">
        <v>545000</v>
      </c>
      <c r="I231" s="188">
        <v>294684</v>
      </c>
      <c r="J231" s="188">
        <v>143228</v>
      </c>
      <c r="K231" s="223">
        <f>I231+J231</f>
        <v>437912</v>
      </c>
      <c r="L231" s="189">
        <f t="shared" si="12"/>
        <v>107088</v>
      </c>
      <c r="M231" s="221">
        <f t="shared" si="13"/>
        <v>80.35082568807339</v>
      </c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</row>
    <row r="232" spans="1:163" ht="15" hidden="1">
      <c r="A232" s="34"/>
      <c r="B232" s="35"/>
      <c r="C232" s="35"/>
      <c r="D232" s="35"/>
      <c r="E232" s="35"/>
      <c r="F232" s="36" t="s">
        <v>22</v>
      </c>
      <c r="G232" s="171" t="s">
        <v>106</v>
      </c>
      <c r="H232" s="188">
        <v>0</v>
      </c>
      <c r="I232" s="188">
        <v>0</v>
      </c>
      <c r="J232" s="188">
        <v>0</v>
      </c>
      <c r="K232" s="223">
        <f>I232+J232</f>
        <v>0</v>
      </c>
      <c r="L232" s="189">
        <f t="shared" si="12"/>
        <v>0</v>
      </c>
      <c r="M232" s="221" t="e">
        <f t="shared" si="13"/>
        <v>#DIV/0!</v>
      </c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</row>
    <row r="233" spans="1:163" ht="15" hidden="1">
      <c r="A233" s="34"/>
      <c r="B233" s="35"/>
      <c r="C233" s="35"/>
      <c r="D233" s="35"/>
      <c r="E233" s="35"/>
      <c r="F233" s="36" t="s">
        <v>39</v>
      </c>
      <c r="G233" s="171" t="s">
        <v>107</v>
      </c>
      <c r="H233" s="188">
        <v>0</v>
      </c>
      <c r="I233" s="188">
        <v>0</v>
      </c>
      <c r="J233" s="188">
        <v>0</v>
      </c>
      <c r="K233" s="223">
        <f>I233+J233</f>
        <v>0</v>
      </c>
      <c r="L233" s="189">
        <f t="shared" si="12"/>
        <v>0</v>
      </c>
      <c r="M233" s="221" t="e">
        <f t="shared" si="13"/>
        <v>#DIV/0!</v>
      </c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</row>
    <row r="234" spans="1:163" ht="15" hidden="1">
      <c r="A234" s="34"/>
      <c r="B234" s="35"/>
      <c r="C234" s="35"/>
      <c r="D234" s="35"/>
      <c r="E234" s="35"/>
      <c r="F234" s="36" t="s">
        <v>14</v>
      </c>
      <c r="G234" s="171" t="s">
        <v>108</v>
      </c>
      <c r="H234" s="188">
        <v>0</v>
      </c>
      <c r="I234" s="188">
        <v>0</v>
      </c>
      <c r="J234" s="188">
        <v>0</v>
      </c>
      <c r="K234" s="223">
        <f>I234+J234</f>
        <v>0</v>
      </c>
      <c r="L234" s="189">
        <f t="shared" si="12"/>
        <v>0</v>
      </c>
      <c r="M234" s="221" t="e">
        <f t="shared" si="13"/>
        <v>#DIV/0!</v>
      </c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</row>
    <row r="235" spans="1:163" ht="25.5" hidden="1">
      <c r="A235" s="34"/>
      <c r="B235" s="35"/>
      <c r="C235" s="35"/>
      <c r="D235" s="35"/>
      <c r="E235" s="35"/>
      <c r="F235" s="36"/>
      <c r="G235" s="171" t="s">
        <v>109</v>
      </c>
      <c r="H235" s="188"/>
      <c r="I235" s="188"/>
      <c r="J235" s="188"/>
      <c r="K235" s="223"/>
      <c r="L235" s="189">
        <f t="shared" si="12"/>
        <v>0</v>
      </c>
      <c r="M235" s="221" t="e">
        <f t="shared" si="13"/>
        <v>#DIV/0!</v>
      </c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</row>
    <row r="236" spans="1:163" ht="15">
      <c r="A236" s="34"/>
      <c r="B236" s="35"/>
      <c r="C236" s="35"/>
      <c r="D236" s="35"/>
      <c r="E236" s="35"/>
      <c r="F236" s="36" t="s">
        <v>26</v>
      </c>
      <c r="G236" s="171" t="s">
        <v>110</v>
      </c>
      <c r="H236" s="188">
        <v>0</v>
      </c>
      <c r="I236" s="188">
        <v>0</v>
      </c>
      <c r="J236" s="188">
        <v>0</v>
      </c>
      <c r="K236" s="223">
        <f>I236+J236</f>
        <v>0</v>
      </c>
      <c r="L236" s="189">
        <f t="shared" si="12"/>
        <v>0</v>
      </c>
      <c r="M236" s="221" t="e">
        <f t="shared" si="13"/>
        <v>#DIV/0!</v>
      </c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</row>
    <row r="237" spans="1:163" ht="15" hidden="1">
      <c r="A237" s="34"/>
      <c r="B237" s="35"/>
      <c r="C237" s="35"/>
      <c r="D237" s="35"/>
      <c r="E237" s="35"/>
      <c r="F237" s="36" t="s">
        <v>130</v>
      </c>
      <c r="G237" s="171" t="s">
        <v>111</v>
      </c>
      <c r="H237" s="188">
        <v>0</v>
      </c>
      <c r="I237" s="188">
        <v>0</v>
      </c>
      <c r="J237" s="188">
        <v>0</v>
      </c>
      <c r="K237" s="223">
        <f>I237+J237</f>
        <v>0</v>
      </c>
      <c r="L237" s="189">
        <f t="shared" si="12"/>
        <v>0</v>
      </c>
      <c r="M237" s="221" t="e">
        <f t="shared" si="13"/>
        <v>#DIV/0!</v>
      </c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</row>
    <row r="238" spans="1:163" ht="15" hidden="1">
      <c r="A238" s="34"/>
      <c r="B238" s="35"/>
      <c r="C238" s="35"/>
      <c r="D238" s="35"/>
      <c r="E238" s="35"/>
      <c r="F238" s="36" t="s">
        <v>112</v>
      </c>
      <c r="G238" s="171" t="s">
        <v>113</v>
      </c>
      <c r="H238" s="188">
        <v>0</v>
      </c>
      <c r="I238" s="188">
        <v>0</v>
      </c>
      <c r="J238" s="188">
        <v>0</v>
      </c>
      <c r="K238" s="223">
        <f>I238+J238</f>
        <v>0</v>
      </c>
      <c r="L238" s="189">
        <f t="shared" si="12"/>
        <v>0</v>
      </c>
      <c r="M238" s="221" t="e">
        <f t="shared" si="13"/>
        <v>#DIV/0!</v>
      </c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</row>
    <row r="239" spans="1:163" ht="15" hidden="1">
      <c r="A239" s="34"/>
      <c r="B239" s="35"/>
      <c r="C239" s="35"/>
      <c r="D239" s="35"/>
      <c r="E239" s="35"/>
      <c r="F239" s="36" t="s">
        <v>114</v>
      </c>
      <c r="G239" s="171" t="s">
        <v>115</v>
      </c>
      <c r="H239" s="188">
        <v>0</v>
      </c>
      <c r="I239" s="188">
        <v>0</v>
      </c>
      <c r="J239" s="188">
        <v>0</v>
      </c>
      <c r="K239" s="223">
        <f>I239+J239</f>
        <v>0</v>
      </c>
      <c r="L239" s="189">
        <f t="shared" si="12"/>
        <v>0</v>
      </c>
      <c r="M239" s="221" t="e">
        <f t="shared" si="13"/>
        <v>#DIV/0!</v>
      </c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</row>
    <row r="240" spans="1:163" ht="25.5" hidden="1">
      <c r="A240" s="34"/>
      <c r="B240" s="35"/>
      <c r="C240" s="35"/>
      <c r="D240" s="35"/>
      <c r="E240" s="35"/>
      <c r="F240" s="36"/>
      <c r="G240" s="171" t="s">
        <v>116</v>
      </c>
      <c r="H240" s="188"/>
      <c r="I240" s="188"/>
      <c r="J240" s="188"/>
      <c r="K240" s="223"/>
      <c r="L240" s="189">
        <f t="shared" si="12"/>
        <v>0</v>
      </c>
      <c r="M240" s="221" t="e">
        <f t="shared" si="13"/>
        <v>#DIV/0!</v>
      </c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</row>
    <row r="241" spans="1:163" ht="15" hidden="1">
      <c r="A241" s="34"/>
      <c r="B241" s="35"/>
      <c r="C241" s="35"/>
      <c r="D241" s="35"/>
      <c r="E241" s="35"/>
      <c r="F241" s="36"/>
      <c r="G241" s="171" t="s">
        <v>117</v>
      </c>
      <c r="H241" s="188"/>
      <c r="I241" s="188"/>
      <c r="J241" s="188"/>
      <c r="K241" s="223"/>
      <c r="L241" s="189">
        <f t="shared" si="12"/>
        <v>0</v>
      </c>
      <c r="M241" s="221" t="e">
        <f t="shared" si="13"/>
        <v>#DIV/0!</v>
      </c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</row>
    <row r="242" spans="1:163" ht="25.5">
      <c r="A242" s="34"/>
      <c r="B242" s="35"/>
      <c r="C242" s="35"/>
      <c r="D242" s="35"/>
      <c r="E242" s="35"/>
      <c r="F242" s="36">
        <v>12</v>
      </c>
      <c r="G242" s="171" t="s">
        <v>118</v>
      </c>
      <c r="H242" s="188">
        <v>15000</v>
      </c>
      <c r="I242" s="188">
        <v>9729</v>
      </c>
      <c r="J242" s="188">
        <v>5267</v>
      </c>
      <c r="K242" s="223">
        <f>I242+J242</f>
        <v>14996</v>
      </c>
      <c r="L242" s="189">
        <f t="shared" si="12"/>
        <v>4</v>
      </c>
      <c r="M242" s="221">
        <f t="shared" si="13"/>
        <v>99.97333333333333</v>
      </c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</row>
    <row r="243" spans="1:163" ht="15">
      <c r="A243" s="34"/>
      <c r="B243" s="35"/>
      <c r="C243" s="35"/>
      <c r="D243" s="35"/>
      <c r="E243" s="35"/>
      <c r="F243" s="36">
        <v>13</v>
      </c>
      <c r="G243" s="171" t="s">
        <v>119</v>
      </c>
      <c r="H243" s="188">
        <v>500</v>
      </c>
      <c r="I243" s="188">
        <v>204</v>
      </c>
      <c r="J243" s="188">
        <v>102</v>
      </c>
      <c r="K243" s="223">
        <f>I243+J243</f>
        <v>306</v>
      </c>
      <c r="L243" s="189">
        <f t="shared" si="12"/>
        <v>194</v>
      </c>
      <c r="M243" s="221">
        <f t="shared" si="13"/>
        <v>61.199999999999996</v>
      </c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</row>
    <row r="244" spans="1:163" ht="15" hidden="1">
      <c r="A244" s="34"/>
      <c r="B244" s="35"/>
      <c r="C244" s="35"/>
      <c r="D244" s="35"/>
      <c r="E244" s="35"/>
      <c r="F244" s="36"/>
      <c r="G244" s="171" t="s">
        <v>120</v>
      </c>
      <c r="H244" s="188"/>
      <c r="I244" s="188"/>
      <c r="J244" s="188"/>
      <c r="K244" s="223"/>
      <c r="L244" s="189">
        <f t="shared" si="12"/>
        <v>0</v>
      </c>
      <c r="M244" s="221" t="e">
        <f t="shared" si="13"/>
        <v>#DIV/0!</v>
      </c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</row>
    <row r="245" spans="1:163" ht="25.5" hidden="1">
      <c r="A245" s="34"/>
      <c r="B245" s="35"/>
      <c r="C245" s="35"/>
      <c r="D245" s="35"/>
      <c r="E245" s="35"/>
      <c r="F245" s="36"/>
      <c r="G245" s="171" t="s">
        <v>121</v>
      </c>
      <c r="H245" s="188"/>
      <c r="I245" s="188"/>
      <c r="J245" s="188"/>
      <c r="K245" s="223"/>
      <c r="L245" s="189">
        <f t="shared" si="12"/>
        <v>0</v>
      </c>
      <c r="M245" s="221" t="e">
        <f t="shared" si="13"/>
        <v>#DIV/0!</v>
      </c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</row>
    <row r="246" spans="1:163" ht="15" hidden="1">
      <c r="A246" s="34"/>
      <c r="B246" s="35"/>
      <c r="C246" s="35"/>
      <c r="D246" s="35"/>
      <c r="E246" s="35"/>
      <c r="F246" s="36"/>
      <c r="G246" s="171" t="s">
        <v>122</v>
      </c>
      <c r="H246" s="188"/>
      <c r="I246" s="188"/>
      <c r="J246" s="188"/>
      <c r="K246" s="223"/>
      <c r="L246" s="189">
        <f t="shared" si="12"/>
        <v>0</v>
      </c>
      <c r="M246" s="221" t="e">
        <f t="shared" si="13"/>
        <v>#DIV/0!</v>
      </c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</row>
    <row r="247" spans="1:163" ht="15">
      <c r="A247" s="34"/>
      <c r="B247" s="35"/>
      <c r="C247" s="35"/>
      <c r="D247" s="35"/>
      <c r="E247" s="35"/>
      <c r="F247" s="36" t="s">
        <v>75</v>
      </c>
      <c r="G247" s="171" t="s">
        <v>123</v>
      </c>
      <c r="H247" s="188"/>
      <c r="I247" s="188">
        <v>0</v>
      </c>
      <c r="J247" s="188"/>
      <c r="K247" s="223">
        <f>I247+J247</f>
        <v>0</v>
      </c>
      <c r="L247" s="189">
        <f t="shared" si="12"/>
        <v>0</v>
      </c>
      <c r="M247" s="221" t="e">
        <f t="shared" si="13"/>
        <v>#DIV/0!</v>
      </c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</row>
    <row r="248" spans="1:163" ht="15">
      <c r="A248" s="25"/>
      <c r="B248" s="26"/>
      <c r="C248" s="26"/>
      <c r="D248" s="26"/>
      <c r="E248" s="26" t="s">
        <v>22</v>
      </c>
      <c r="F248" s="27"/>
      <c r="G248" s="163" t="s">
        <v>202</v>
      </c>
      <c r="H248" s="194">
        <f>H252+H253+H249</f>
        <v>0</v>
      </c>
      <c r="I248" s="194">
        <v>0</v>
      </c>
      <c r="J248" s="194">
        <f>J252+J253+J249</f>
        <v>0</v>
      </c>
      <c r="K248" s="230">
        <f>K252+K253+K249</f>
        <v>0</v>
      </c>
      <c r="L248" s="189">
        <f t="shared" si="12"/>
        <v>0</v>
      </c>
      <c r="M248" s="221" t="e">
        <f t="shared" si="13"/>
        <v>#DIV/0!</v>
      </c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</row>
    <row r="249" spans="1:163" ht="15">
      <c r="A249" s="34"/>
      <c r="B249" s="35"/>
      <c r="C249" s="35"/>
      <c r="D249" s="35"/>
      <c r="E249" s="35"/>
      <c r="F249" s="36"/>
      <c r="G249" s="171" t="s">
        <v>203</v>
      </c>
      <c r="H249" s="188">
        <v>0</v>
      </c>
      <c r="I249" s="188">
        <v>0</v>
      </c>
      <c r="J249" s="188">
        <v>0</v>
      </c>
      <c r="K249" s="223">
        <f>I249+J249</f>
        <v>0</v>
      </c>
      <c r="L249" s="189">
        <f t="shared" si="12"/>
        <v>0</v>
      </c>
      <c r="M249" s="221" t="e">
        <f t="shared" si="13"/>
        <v>#DIV/0!</v>
      </c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</row>
    <row r="250" spans="1:163" ht="15" hidden="1">
      <c r="A250" s="34"/>
      <c r="B250" s="35"/>
      <c r="C250" s="35"/>
      <c r="D250" s="35"/>
      <c r="E250" s="35"/>
      <c r="F250" s="36"/>
      <c r="G250" s="171" t="s">
        <v>204</v>
      </c>
      <c r="H250" s="188"/>
      <c r="I250" s="188"/>
      <c r="J250" s="188"/>
      <c r="K250" s="223"/>
      <c r="L250" s="189">
        <f t="shared" si="12"/>
        <v>0</v>
      </c>
      <c r="M250" s="221" t="e">
        <f t="shared" si="13"/>
        <v>#DIV/0!</v>
      </c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</row>
    <row r="251" spans="1:163" ht="25.5" hidden="1">
      <c r="A251" s="34"/>
      <c r="B251" s="35"/>
      <c r="C251" s="35"/>
      <c r="D251" s="35"/>
      <c r="E251" s="35"/>
      <c r="F251" s="36"/>
      <c r="G251" s="171" t="s">
        <v>205</v>
      </c>
      <c r="H251" s="188"/>
      <c r="I251" s="188"/>
      <c r="J251" s="188"/>
      <c r="K251" s="223"/>
      <c r="L251" s="189">
        <f t="shared" si="12"/>
        <v>0</v>
      </c>
      <c r="M251" s="221" t="e">
        <f t="shared" si="13"/>
        <v>#DIV/0!</v>
      </c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</row>
    <row r="252" spans="1:163" ht="25.5">
      <c r="A252" s="34"/>
      <c r="B252" s="35"/>
      <c r="C252" s="35"/>
      <c r="D252" s="35"/>
      <c r="E252" s="35"/>
      <c r="F252" s="36" t="s">
        <v>14</v>
      </c>
      <c r="G252" s="171" t="s">
        <v>206</v>
      </c>
      <c r="H252" s="188">
        <v>0</v>
      </c>
      <c r="I252" s="188">
        <v>0</v>
      </c>
      <c r="J252" s="188">
        <v>0</v>
      </c>
      <c r="K252" s="223">
        <f>I252+J252</f>
        <v>0</v>
      </c>
      <c r="L252" s="189">
        <f t="shared" si="12"/>
        <v>0</v>
      </c>
      <c r="M252" s="221" t="e">
        <f t="shared" si="13"/>
        <v>#DIV/0!</v>
      </c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</row>
    <row r="253" spans="1:163" ht="25.5">
      <c r="A253" s="34"/>
      <c r="B253" s="35"/>
      <c r="C253" s="35"/>
      <c r="D253" s="35"/>
      <c r="E253" s="35"/>
      <c r="F253" s="36" t="s">
        <v>139</v>
      </c>
      <c r="G253" s="171" t="s">
        <v>207</v>
      </c>
      <c r="H253" s="188">
        <v>0</v>
      </c>
      <c r="I253" s="188">
        <v>0</v>
      </c>
      <c r="J253" s="188">
        <v>0</v>
      </c>
      <c r="K253" s="223">
        <f>I253+J253</f>
        <v>0</v>
      </c>
      <c r="L253" s="189">
        <f t="shared" si="12"/>
        <v>0</v>
      </c>
      <c r="M253" s="221" t="e">
        <f t="shared" si="13"/>
        <v>#DIV/0!</v>
      </c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</row>
    <row r="254" spans="1:163" ht="25.5" hidden="1">
      <c r="A254" s="34"/>
      <c r="B254" s="35"/>
      <c r="C254" s="35"/>
      <c r="D254" s="35"/>
      <c r="E254" s="35"/>
      <c r="F254" s="36"/>
      <c r="G254" s="171" t="s">
        <v>208</v>
      </c>
      <c r="H254" s="188"/>
      <c r="I254" s="188"/>
      <c r="J254" s="188"/>
      <c r="K254" s="223"/>
      <c r="L254" s="189">
        <f t="shared" si="12"/>
        <v>0</v>
      </c>
      <c r="M254" s="221" t="e">
        <f t="shared" si="13"/>
        <v>#DIV/0!</v>
      </c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</row>
    <row r="255" spans="1:163" ht="15">
      <c r="A255" s="25"/>
      <c r="B255" s="26"/>
      <c r="C255" s="26"/>
      <c r="D255" s="26"/>
      <c r="E255" s="26" t="s">
        <v>39</v>
      </c>
      <c r="F255" s="27"/>
      <c r="G255" s="163" t="s">
        <v>124</v>
      </c>
      <c r="H255" s="194">
        <f>SUM(H256+H257+H258+H259+H260+H261)</f>
        <v>139900</v>
      </c>
      <c r="I255" s="194">
        <f>SUM(I256+I257+I258+I259+I260+I261)</f>
        <v>68347</v>
      </c>
      <c r="J255" s="194">
        <f>SUM(J256+J257+J258+J259+J260+J261)</f>
        <v>33477</v>
      </c>
      <c r="K255" s="230">
        <f>SUM(K256+K257+K258+K259+K260+K261)</f>
        <v>101824</v>
      </c>
      <c r="L255" s="189">
        <f t="shared" si="12"/>
        <v>38076</v>
      </c>
      <c r="M255" s="221">
        <f t="shared" si="13"/>
        <v>72.78341672623301</v>
      </c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</row>
    <row r="256" spans="1:163" ht="28.5" customHeight="1">
      <c r="A256" s="34"/>
      <c r="B256" s="35"/>
      <c r="C256" s="35"/>
      <c r="D256" s="35"/>
      <c r="E256" s="35"/>
      <c r="F256" s="36" t="s">
        <v>24</v>
      </c>
      <c r="G256" s="171" t="s">
        <v>125</v>
      </c>
      <c r="H256" s="188">
        <v>108700</v>
      </c>
      <c r="I256" s="188">
        <v>48040</v>
      </c>
      <c r="J256" s="188">
        <v>23522</v>
      </c>
      <c r="K256" s="223">
        <f aca="true" t="shared" si="14" ref="K256:K261">I256+J256</f>
        <v>71562</v>
      </c>
      <c r="L256" s="189">
        <f t="shared" si="12"/>
        <v>37138</v>
      </c>
      <c r="M256" s="221">
        <f t="shared" si="13"/>
        <v>65.83440662373505</v>
      </c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</row>
    <row r="257" spans="1:163" ht="25.5">
      <c r="A257" s="34"/>
      <c r="B257" s="35"/>
      <c r="C257" s="35"/>
      <c r="D257" s="35"/>
      <c r="E257" s="35"/>
      <c r="F257" s="36" t="s">
        <v>22</v>
      </c>
      <c r="G257" s="171" t="s">
        <v>126</v>
      </c>
      <c r="H257" s="188">
        <v>2350</v>
      </c>
      <c r="I257" s="188">
        <v>1498</v>
      </c>
      <c r="J257" s="188">
        <v>740</v>
      </c>
      <c r="K257" s="223">
        <f t="shared" si="14"/>
        <v>2238</v>
      </c>
      <c r="L257" s="189">
        <f t="shared" si="12"/>
        <v>112</v>
      </c>
      <c r="M257" s="221">
        <f t="shared" si="13"/>
        <v>95.23404255319149</v>
      </c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</row>
    <row r="258" spans="1:163" ht="25.5">
      <c r="A258" s="34"/>
      <c r="B258" s="35"/>
      <c r="C258" s="35"/>
      <c r="D258" s="35"/>
      <c r="E258" s="35"/>
      <c r="F258" s="36" t="s">
        <v>39</v>
      </c>
      <c r="G258" s="171" t="s">
        <v>127</v>
      </c>
      <c r="H258" s="188">
        <v>24000</v>
      </c>
      <c r="I258" s="188">
        <v>15816</v>
      </c>
      <c r="J258" s="188">
        <v>7736</v>
      </c>
      <c r="K258" s="223">
        <f t="shared" si="14"/>
        <v>23552</v>
      </c>
      <c r="L258" s="189">
        <f t="shared" si="12"/>
        <v>448</v>
      </c>
      <c r="M258" s="221">
        <f t="shared" si="13"/>
        <v>98.13333333333333</v>
      </c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</row>
    <row r="259" spans="1:163" ht="25.5">
      <c r="A259" s="34"/>
      <c r="B259" s="35"/>
      <c r="C259" s="35"/>
      <c r="D259" s="35"/>
      <c r="E259" s="35"/>
      <c r="F259" s="36" t="s">
        <v>14</v>
      </c>
      <c r="G259" s="171" t="s">
        <v>128</v>
      </c>
      <c r="H259" s="188">
        <v>850</v>
      </c>
      <c r="I259" s="188">
        <v>448</v>
      </c>
      <c r="J259" s="188">
        <v>222</v>
      </c>
      <c r="K259" s="223">
        <f t="shared" si="14"/>
        <v>670</v>
      </c>
      <c r="L259" s="189">
        <f t="shared" si="12"/>
        <v>180</v>
      </c>
      <c r="M259" s="221">
        <f t="shared" si="13"/>
        <v>78.82352941176471</v>
      </c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</row>
    <row r="260" spans="1:163" ht="25.5">
      <c r="A260" s="34"/>
      <c r="B260" s="35"/>
      <c r="C260" s="35"/>
      <c r="D260" s="35"/>
      <c r="E260" s="35"/>
      <c r="F260" s="36" t="s">
        <v>26</v>
      </c>
      <c r="G260" s="171" t="s">
        <v>129</v>
      </c>
      <c r="H260" s="188">
        <v>4000</v>
      </c>
      <c r="I260" s="188">
        <v>2545</v>
      </c>
      <c r="J260" s="188">
        <v>1257</v>
      </c>
      <c r="K260" s="223">
        <f t="shared" si="14"/>
        <v>3802</v>
      </c>
      <c r="L260" s="189">
        <f t="shared" si="12"/>
        <v>198</v>
      </c>
      <c r="M260" s="221">
        <f t="shared" si="13"/>
        <v>95.05</v>
      </c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</row>
    <row r="261" spans="1:163" ht="25.5">
      <c r="A261" s="34"/>
      <c r="B261" s="35"/>
      <c r="C261" s="35"/>
      <c r="D261" s="35"/>
      <c r="E261" s="35"/>
      <c r="F261" s="36" t="s">
        <v>130</v>
      </c>
      <c r="G261" s="171" t="s">
        <v>131</v>
      </c>
      <c r="H261" s="188"/>
      <c r="I261" s="188">
        <v>0</v>
      </c>
      <c r="J261" s="188"/>
      <c r="K261" s="223">
        <f t="shared" si="14"/>
        <v>0</v>
      </c>
      <c r="L261" s="189">
        <f t="shared" si="12"/>
        <v>0</v>
      </c>
      <c r="M261" s="221" t="e">
        <f t="shared" si="13"/>
        <v>#DIV/0!</v>
      </c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</row>
    <row r="262" spans="1:163" ht="15">
      <c r="A262" s="25"/>
      <c r="B262" s="26"/>
      <c r="C262" s="26"/>
      <c r="D262" s="26" t="s">
        <v>73</v>
      </c>
      <c r="E262" s="26"/>
      <c r="F262" s="27"/>
      <c r="G262" s="170" t="s">
        <v>74</v>
      </c>
      <c r="H262" s="194">
        <f>H263+H274+H275+H279+H282+H283+H284+H285+H286+H287+H289+H290</f>
        <v>158000</v>
      </c>
      <c r="I262" s="194">
        <f>I263+I274+I275+I279+I282+I283+I284+I285+I286+I287+I289+I290</f>
        <v>62802</v>
      </c>
      <c r="J262" s="194">
        <f>J263+J274+J275+J279+J282+J283+J284+J285+J286+J287+J289+J290</f>
        <v>13504</v>
      </c>
      <c r="K262" s="230">
        <f>K263+K274+K275+K279+K282+K283+K284+K285+K286+K287+K289+K290</f>
        <v>76306</v>
      </c>
      <c r="L262" s="189">
        <f t="shared" si="12"/>
        <v>81694</v>
      </c>
      <c r="M262" s="221">
        <f t="shared" si="13"/>
        <v>48.29493670886076</v>
      </c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</row>
    <row r="263" spans="1:163" ht="15">
      <c r="A263" s="25"/>
      <c r="B263" s="26"/>
      <c r="C263" s="26"/>
      <c r="D263" s="26"/>
      <c r="E263" s="26" t="s">
        <v>24</v>
      </c>
      <c r="F263" s="27"/>
      <c r="G263" s="163" t="s">
        <v>132</v>
      </c>
      <c r="H263" s="194">
        <f>SUM(H264:H273)</f>
        <v>106100</v>
      </c>
      <c r="I263" s="194">
        <f>SUM(I264:I273)</f>
        <v>53312</v>
      </c>
      <c r="J263" s="194">
        <f>SUM(J264:J273)</f>
        <v>9440</v>
      </c>
      <c r="K263" s="230">
        <f>SUM(K264:K273)</f>
        <v>62752</v>
      </c>
      <c r="L263" s="189">
        <f t="shared" si="12"/>
        <v>43348</v>
      </c>
      <c r="M263" s="221">
        <f t="shared" si="13"/>
        <v>59.14420358152687</v>
      </c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</row>
    <row r="264" spans="1:163" ht="15">
      <c r="A264" s="34"/>
      <c r="B264" s="35"/>
      <c r="C264" s="35"/>
      <c r="D264" s="35"/>
      <c r="E264" s="35"/>
      <c r="F264" s="36" t="s">
        <v>24</v>
      </c>
      <c r="G264" s="171" t="s">
        <v>133</v>
      </c>
      <c r="H264" s="188">
        <v>3000</v>
      </c>
      <c r="I264" s="188">
        <v>0</v>
      </c>
      <c r="J264" s="188">
        <v>1940</v>
      </c>
      <c r="K264" s="223">
        <f aca="true" t="shared" si="15" ref="K264:K269">I264+J264</f>
        <v>1940</v>
      </c>
      <c r="L264" s="189">
        <f t="shared" si="12"/>
        <v>1060</v>
      </c>
      <c r="M264" s="221">
        <f t="shared" si="13"/>
        <v>64.66666666666666</v>
      </c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</row>
    <row r="265" spans="1:163" ht="15">
      <c r="A265" s="34"/>
      <c r="B265" s="35"/>
      <c r="C265" s="35"/>
      <c r="D265" s="35"/>
      <c r="E265" s="35"/>
      <c r="F265" s="36" t="s">
        <v>22</v>
      </c>
      <c r="G265" s="171" t="s">
        <v>134</v>
      </c>
      <c r="H265" s="188">
        <v>1000</v>
      </c>
      <c r="I265" s="188"/>
      <c r="J265" s="188"/>
      <c r="K265" s="223">
        <f t="shared" si="15"/>
        <v>0</v>
      </c>
      <c r="L265" s="189">
        <f t="shared" si="12"/>
        <v>1000</v>
      </c>
      <c r="M265" s="221">
        <f t="shared" si="13"/>
        <v>0</v>
      </c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</row>
    <row r="266" spans="1:163" ht="25.5">
      <c r="A266" s="34"/>
      <c r="B266" s="35"/>
      <c r="C266" s="35"/>
      <c r="D266" s="35"/>
      <c r="E266" s="35"/>
      <c r="F266" s="36" t="s">
        <v>39</v>
      </c>
      <c r="G266" s="171" t="s">
        <v>209</v>
      </c>
      <c r="H266" s="188">
        <v>27000</v>
      </c>
      <c r="I266" s="188">
        <v>19208</v>
      </c>
      <c r="J266" s="188">
        <v>7145</v>
      </c>
      <c r="K266" s="223">
        <f t="shared" si="15"/>
        <v>26353</v>
      </c>
      <c r="L266" s="189">
        <f t="shared" si="12"/>
        <v>647</v>
      </c>
      <c r="M266" s="221">
        <f t="shared" si="13"/>
        <v>97.6037037037037</v>
      </c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</row>
    <row r="267" spans="1:163" ht="15">
      <c r="A267" s="34"/>
      <c r="B267" s="35"/>
      <c r="C267" s="35"/>
      <c r="D267" s="35"/>
      <c r="E267" s="35"/>
      <c r="F267" s="36" t="s">
        <v>14</v>
      </c>
      <c r="G267" s="171" t="s">
        <v>136</v>
      </c>
      <c r="H267" s="188">
        <v>1200</v>
      </c>
      <c r="I267" s="188">
        <v>631</v>
      </c>
      <c r="J267" s="188">
        <v>355</v>
      </c>
      <c r="K267" s="223">
        <f t="shared" si="15"/>
        <v>986</v>
      </c>
      <c r="L267" s="189">
        <f aca="true" t="shared" si="16" ref="L267:L330">H267-K267</f>
        <v>214</v>
      </c>
      <c r="M267" s="221">
        <f aca="true" t="shared" si="17" ref="M267:M330">K267/H267*100</f>
        <v>82.16666666666667</v>
      </c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</row>
    <row r="268" spans="1:163" ht="15">
      <c r="A268" s="34"/>
      <c r="B268" s="35"/>
      <c r="C268" s="35"/>
      <c r="D268" s="35"/>
      <c r="E268" s="35"/>
      <c r="F268" s="36" t="s">
        <v>139</v>
      </c>
      <c r="G268" s="171" t="s">
        <v>173</v>
      </c>
      <c r="H268" s="188">
        <v>2000</v>
      </c>
      <c r="I268" s="188"/>
      <c r="J268" s="188">
        <v>0</v>
      </c>
      <c r="K268" s="223">
        <f t="shared" si="15"/>
        <v>0</v>
      </c>
      <c r="L268" s="189">
        <f t="shared" si="16"/>
        <v>2000</v>
      </c>
      <c r="M268" s="221">
        <f t="shared" si="17"/>
        <v>0</v>
      </c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</row>
    <row r="269" spans="1:163" ht="15">
      <c r="A269" s="34"/>
      <c r="B269" s="35"/>
      <c r="C269" s="35"/>
      <c r="D269" s="35"/>
      <c r="E269" s="35"/>
      <c r="F269" s="36" t="s">
        <v>26</v>
      </c>
      <c r="G269" s="171" t="s">
        <v>174</v>
      </c>
      <c r="H269" s="188">
        <v>3400</v>
      </c>
      <c r="I269" s="188">
        <v>3061</v>
      </c>
      <c r="J269" s="188"/>
      <c r="K269" s="223">
        <f t="shared" si="15"/>
        <v>3061</v>
      </c>
      <c r="L269" s="189">
        <f t="shared" si="16"/>
        <v>339</v>
      </c>
      <c r="M269" s="221">
        <f t="shared" si="17"/>
        <v>90.02941176470588</v>
      </c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</row>
    <row r="270" spans="1:163" ht="15" hidden="1">
      <c r="A270" s="34"/>
      <c r="B270" s="35"/>
      <c r="C270" s="35"/>
      <c r="D270" s="35"/>
      <c r="E270" s="35"/>
      <c r="F270" s="36"/>
      <c r="G270" s="171" t="s">
        <v>175</v>
      </c>
      <c r="H270" s="188"/>
      <c r="I270" s="188"/>
      <c r="J270" s="188"/>
      <c r="K270" s="223"/>
      <c r="L270" s="189">
        <f t="shared" si="16"/>
        <v>0</v>
      </c>
      <c r="M270" s="221" t="e">
        <f t="shared" si="17"/>
        <v>#DIV/0!</v>
      </c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</row>
    <row r="271" spans="1:163" ht="25.5">
      <c r="A271" s="34"/>
      <c r="B271" s="35"/>
      <c r="C271" s="35"/>
      <c r="D271" s="35"/>
      <c r="E271" s="35"/>
      <c r="F271" s="36" t="s">
        <v>112</v>
      </c>
      <c r="G271" s="171" t="s">
        <v>176</v>
      </c>
      <c r="H271" s="188">
        <v>14500</v>
      </c>
      <c r="I271" s="188">
        <v>7524</v>
      </c>
      <c r="J271" s="188">
        <v>0</v>
      </c>
      <c r="K271" s="223">
        <f>I271+J271</f>
        <v>7524</v>
      </c>
      <c r="L271" s="189">
        <f t="shared" si="16"/>
        <v>6976</v>
      </c>
      <c r="M271" s="221">
        <f t="shared" si="17"/>
        <v>51.889655172413796</v>
      </c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</row>
    <row r="272" spans="1:163" ht="25.5">
      <c r="A272" s="34"/>
      <c r="B272" s="35"/>
      <c r="C272" s="35"/>
      <c r="D272" s="35"/>
      <c r="E272" s="35"/>
      <c r="F272" s="36" t="s">
        <v>114</v>
      </c>
      <c r="G272" s="171" t="s">
        <v>137</v>
      </c>
      <c r="H272" s="188">
        <v>43000</v>
      </c>
      <c r="I272" s="188">
        <v>21755</v>
      </c>
      <c r="J272" s="188">
        <v>0</v>
      </c>
      <c r="K272" s="223">
        <f>I272+J272</f>
        <v>21755</v>
      </c>
      <c r="L272" s="189">
        <f t="shared" si="16"/>
        <v>21245</v>
      </c>
      <c r="M272" s="221">
        <f t="shared" si="17"/>
        <v>50.593023255813954</v>
      </c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</row>
    <row r="273" spans="1:163" ht="25.5">
      <c r="A273" s="34"/>
      <c r="B273" s="35"/>
      <c r="C273" s="35"/>
      <c r="D273" s="35"/>
      <c r="E273" s="35"/>
      <c r="F273" s="36" t="s">
        <v>75</v>
      </c>
      <c r="G273" s="171" t="s">
        <v>138</v>
      </c>
      <c r="H273" s="188">
        <v>11000</v>
      </c>
      <c r="I273" s="188">
        <v>1133</v>
      </c>
      <c r="J273" s="188">
        <v>0</v>
      </c>
      <c r="K273" s="223">
        <f>I273+J273</f>
        <v>1133</v>
      </c>
      <c r="L273" s="189">
        <f t="shared" si="16"/>
        <v>9867</v>
      </c>
      <c r="M273" s="221">
        <f t="shared" si="17"/>
        <v>10.299999999999999</v>
      </c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</row>
    <row r="274" spans="1:163" ht="15">
      <c r="A274" s="34"/>
      <c r="B274" s="35"/>
      <c r="C274" s="35"/>
      <c r="D274" s="35"/>
      <c r="E274" s="35" t="s">
        <v>22</v>
      </c>
      <c r="F274" s="36"/>
      <c r="G274" s="171" t="s">
        <v>177</v>
      </c>
      <c r="H274" s="188">
        <v>0</v>
      </c>
      <c r="I274" s="188">
        <v>0</v>
      </c>
      <c r="J274" s="188"/>
      <c r="K274" s="223">
        <f>I274+J274</f>
        <v>0</v>
      </c>
      <c r="L274" s="189">
        <f t="shared" si="16"/>
        <v>0</v>
      </c>
      <c r="M274" s="221" t="e">
        <f t="shared" si="17"/>
        <v>#DIV/0!</v>
      </c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</row>
    <row r="275" spans="1:163" ht="25.5">
      <c r="A275" s="25"/>
      <c r="B275" s="26"/>
      <c r="C275" s="26"/>
      <c r="D275" s="26"/>
      <c r="E275" s="26" t="s">
        <v>139</v>
      </c>
      <c r="F275" s="27"/>
      <c r="G275" s="163" t="s">
        <v>140</v>
      </c>
      <c r="H275" s="194">
        <f>H276+H277+H278</f>
        <v>2000</v>
      </c>
      <c r="I275" s="194">
        <f>I276+I277+I278</f>
        <v>0</v>
      </c>
      <c r="J275" s="194">
        <f>J276+J277+J278</f>
        <v>0</v>
      </c>
      <c r="K275" s="230">
        <f>K276+K277+K278</f>
        <v>0</v>
      </c>
      <c r="L275" s="189">
        <f t="shared" si="16"/>
        <v>2000</v>
      </c>
      <c r="M275" s="221">
        <f t="shared" si="17"/>
        <v>0</v>
      </c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</row>
    <row r="276" spans="1:163" ht="15" hidden="1">
      <c r="A276" s="34"/>
      <c r="B276" s="35"/>
      <c r="C276" s="35"/>
      <c r="D276" s="35"/>
      <c r="E276" s="35"/>
      <c r="F276" s="36"/>
      <c r="G276" s="171" t="s">
        <v>141</v>
      </c>
      <c r="H276" s="188"/>
      <c r="I276" s="188"/>
      <c r="J276" s="188"/>
      <c r="K276" s="223"/>
      <c r="L276" s="189">
        <f t="shared" si="16"/>
        <v>0</v>
      </c>
      <c r="M276" s="221" t="e">
        <f t="shared" si="17"/>
        <v>#DIV/0!</v>
      </c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</row>
    <row r="277" spans="1:163" ht="15" hidden="1">
      <c r="A277" s="34"/>
      <c r="B277" s="35"/>
      <c r="C277" s="35"/>
      <c r="D277" s="35"/>
      <c r="E277" s="35"/>
      <c r="F277" s="36"/>
      <c r="G277" s="171" t="s">
        <v>142</v>
      </c>
      <c r="H277" s="188"/>
      <c r="I277" s="188"/>
      <c r="J277" s="188"/>
      <c r="K277" s="223"/>
      <c r="L277" s="189">
        <f t="shared" si="16"/>
        <v>0</v>
      </c>
      <c r="M277" s="221" t="e">
        <f t="shared" si="17"/>
        <v>#DIV/0!</v>
      </c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</row>
    <row r="278" spans="1:163" ht="15">
      <c r="A278" s="34"/>
      <c r="B278" s="35"/>
      <c r="C278" s="35"/>
      <c r="D278" s="35"/>
      <c r="E278" s="35"/>
      <c r="F278" s="36" t="s">
        <v>75</v>
      </c>
      <c r="G278" s="171" t="s">
        <v>143</v>
      </c>
      <c r="H278" s="188">
        <v>2000</v>
      </c>
      <c r="I278" s="188">
        <v>0</v>
      </c>
      <c r="J278" s="188">
        <v>0</v>
      </c>
      <c r="K278" s="223">
        <f>I278+J278</f>
        <v>0</v>
      </c>
      <c r="L278" s="189">
        <f t="shared" si="16"/>
        <v>2000</v>
      </c>
      <c r="M278" s="221">
        <f t="shared" si="17"/>
        <v>0</v>
      </c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</row>
    <row r="279" spans="1:163" ht="15">
      <c r="A279" s="25"/>
      <c r="B279" s="26"/>
      <c r="C279" s="26"/>
      <c r="D279" s="26"/>
      <c r="E279" s="26" t="s">
        <v>26</v>
      </c>
      <c r="F279" s="27"/>
      <c r="G279" s="163" t="s">
        <v>178</v>
      </c>
      <c r="H279" s="194">
        <f>H280+H281</f>
        <v>3000</v>
      </c>
      <c r="I279" s="194">
        <f>I280+I281</f>
        <v>1715</v>
      </c>
      <c r="J279" s="194">
        <f>J280+J281</f>
        <v>0</v>
      </c>
      <c r="K279" s="230">
        <f>K280+K281</f>
        <v>1715</v>
      </c>
      <c r="L279" s="189">
        <f t="shared" si="16"/>
        <v>1285</v>
      </c>
      <c r="M279" s="221">
        <f t="shared" si="17"/>
        <v>57.166666666666664</v>
      </c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</row>
    <row r="280" spans="1:163" ht="25.5">
      <c r="A280" s="34"/>
      <c r="B280" s="35"/>
      <c r="C280" s="35"/>
      <c r="D280" s="35"/>
      <c r="E280" s="35"/>
      <c r="F280" s="36" t="s">
        <v>24</v>
      </c>
      <c r="G280" s="171" t="s">
        <v>179</v>
      </c>
      <c r="H280" s="188">
        <v>3000</v>
      </c>
      <c r="I280" s="188">
        <v>1715</v>
      </c>
      <c r="J280" s="188">
        <v>0</v>
      </c>
      <c r="K280" s="223">
        <f aca="true" t="shared" si="18" ref="K280:K286">I280+J280</f>
        <v>1715</v>
      </c>
      <c r="L280" s="189">
        <f t="shared" si="16"/>
        <v>1285</v>
      </c>
      <c r="M280" s="221">
        <f t="shared" si="17"/>
        <v>57.166666666666664</v>
      </c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</row>
    <row r="281" spans="1:163" ht="15">
      <c r="A281" s="34"/>
      <c r="B281" s="35"/>
      <c r="C281" s="35"/>
      <c r="D281" s="35"/>
      <c r="E281" s="35"/>
      <c r="F281" s="36" t="s">
        <v>22</v>
      </c>
      <c r="G281" s="171" t="s">
        <v>180</v>
      </c>
      <c r="H281" s="188">
        <v>0</v>
      </c>
      <c r="I281" s="188">
        <v>0</v>
      </c>
      <c r="J281" s="188">
        <v>0</v>
      </c>
      <c r="K281" s="223">
        <f t="shared" si="18"/>
        <v>0</v>
      </c>
      <c r="L281" s="189">
        <f t="shared" si="16"/>
        <v>0</v>
      </c>
      <c r="M281" s="221" t="e">
        <f t="shared" si="17"/>
        <v>#DIV/0!</v>
      </c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</row>
    <row r="282" spans="1:163" ht="25.5">
      <c r="A282" s="34"/>
      <c r="B282" s="35"/>
      <c r="C282" s="35"/>
      <c r="D282" s="35"/>
      <c r="E282" s="35">
        <v>11</v>
      </c>
      <c r="F282" s="36"/>
      <c r="G282" s="171" t="s">
        <v>181</v>
      </c>
      <c r="H282" s="188">
        <v>1000</v>
      </c>
      <c r="I282" s="188">
        <v>0</v>
      </c>
      <c r="J282" s="188"/>
      <c r="K282" s="223">
        <f t="shared" si="18"/>
        <v>0</v>
      </c>
      <c r="L282" s="189">
        <f t="shared" si="16"/>
        <v>1000</v>
      </c>
      <c r="M282" s="221">
        <f t="shared" si="17"/>
        <v>0</v>
      </c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</row>
    <row r="283" spans="1:163" ht="15">
      <c r="A283" s="34"/>
      <c r="B283" s="35"/>
      <c r="C283" s="35"/>
      <c r="D283" s="35"/>
      <c r="E283" s="35">
        <v>12</v>
      </c>
      <c r="F283" s="36"/>
      <c r="G283" s="171" t="s">
        <v>210</v>
      </c>
      <c r="H283" s="188">
        <v>0</v>
      </c>
      <c r="I283" s="188">
        <v>0</v>
      </c>
      <c r="J283" s="188">
        <v>0</v>
      </c>
      <c r="K283" s="223">
        <f t="shared" si="18"/>
        <v>0</v>
      </c>
      <c r="L283" s="189">
        <f t="shared" si="16"/>
        <v>0</v>
      </c>
      <c r="M283" s="221" t="e">
        <f t="shared" si="17"/>
        <v>#DIV/0!</v>
      </c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</row>
    <row r="284" spans="1:163" ht="15">
      <c r="A284" s="34"/>
      <c r="B284" s="35"/>
      <c r="C284" s="35"/>
      <c r="D284" s="35"/>
      <c r="E284" s="35">
        <v>13</v>
      </c>
      <c r="F284" s="36"/>
      <c r="G284" s="171" t="s">
        <v>144</v>
      </c>
      <c r="H284" s="188">
        <v>0</v>
      </c>
      <c r="I284" s="188">
        <v>0</v>
      </c>
      <c r="J284" s="188">
        <v>0</v>
      </c>
      <c r="K284" s="223">
        <f t="shared" si="18"/>
        <v>0</v>
      </c>
      <c r="L284" s="189">
        <f t="shared" si="16"/>
        <v>0</v>
      </c>
      <c r="M284" s="221" t="e">
        <f t="shared" si="17"/>
        <v>#DIV/0!</v>
      </c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</row>
    <row r="285" spans="1:163" ht="15">
      <c r="A285" s="34"/>
      <c r="B285" s="35"/>
      <c r="C285" s="35"/>
      <c r="D285" s="35"/>
      <c r="E285" s="35">
        <v>14</v>
      </c>
      <c r="F285" s="36"/>
      <c r="G285" s="171" t="s">
        <v>182</v>
      </c>
      <c r="H285" s="188">
        <v>0</v>
      </c>
      <c r="I285" s="188">
        <v>0</v>
      </c>
      <c r="J285" s="188">
        <v>0</v>
      </c>
      <c r="K285" s="223">
        <f t="shared" si="18"/>
        <v>0</v>
      </c>
      <c r="L285" s="189">
        <f t="shared" si="16"/>
        <v>0</v>
      </c>
      <c r="M285" s="221" t="e">
        <f t="shared" si="17"/>
        <v>#DIV/0!</v>
      </c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</row>
    <row r="286" spans="1:163" ht="15">
      <c r="A286" s="34"/>
      <c r="B286" s="35"/>
      <c r="C286" s="35"/>
      <c r="D286" s="35"/>
      <c r="E286" s="35">
        <v>16</v>
      </c>
      <c r="F286" s="36"/>
      <c r="G286" s="171" t="s">
        <v>211</v>
      </c>
      <c r="H286" s="188">
        <v>0</v>
      </c>
      <c r="I286" s="188">
        <v>0</v>
      </c>
      <c r="J286" s="188">
        <v>0</v>
      </c>
      <c r="K286" s="223">
        <f t="shared" si="18"/>
        <v>0</v>
      </c>
      <c r="L286" s="189">
        <f t="shared" si="16"/>
        <v>0</v>
      </c>
      <c r="M286" s="221" t="e">
        <f t="shared" si="17"/>
        <v>#DIV/0!</v>
      </c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</row>
    <row r="287" spans="1:163" ht="30.75" customHeight="1">
      <c r="A287" s="25"/>
      <c r="B287" s="26"/>
      <c r="C287" s="26"/>
      <c r="D287" s="26"/>
      <c r="E287" s="26"/>
      <c r="F287" s="27"/>
      <c r="G287" s="163" t="s">
        <v>183</v>
      </c>
      <c r="H287" s="194">
        <f>+H288</f>
        <v>0</v>
      </c>
      <c r="I287" s="194">
        <v>0</v>
      </c>
      <c r="J287" s="194">
        <f>+J288</f>
        <v>0</v>
      </c>
      <c r="K287" s="230">
        <f>+K288</f>
        <v>0</v>
      </c>
      <c r="L287" s="189">
        <f t="shared" si="16"/>
        <v>0</v>
      </c>
      <c r="M287" s="221" t="e">
        <f t="shared" si="17"/>
        <v>#DIV/0!</v>
      </c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</row>
    <row r="288" spans="1:163" ht="25.5">
      <c r="A288" s="34"/>
      <c r="B288" s="35"/>
      <c r="C288" s="35"/>
      <c r="D288" s="35"/>
      <c r="E288" s="35"/>
      <c r="F288" s="36"/>
      <c r="G288" s="171" t="s">
        <v>184</v>
      </c>
      <c r="H288" s="188">
        <v>0</v>
      </c>
      <c r="I288" s="188">
        <v>0</v>
      </c>
      <c r="J288" s="188">
        <v>0</v>
      </c>
      <c r="K288" s="223">
        <f>I288+J288</f>
        <v>0</v>
      </c>
      <c r="L288" s="189">
        <f t="shared" si="16"/>
        <v>0</v>
      </c>
      <c r="M288" s="221" t="e">
        <f t="shared" si="17"/>
        <v>#DIV/0!</v>
      </c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</row>
    <row r="289" spans="1:163" ht="38.25" hidden="1">
      <c r="A289" s="34"/>
      <c r="B289" s="35"/>
      <c r="C289" s="35"/>
      <c r="D289" s="35"/>
      <c r="E289" s="35"/>
      <c r="F289" s="36"/>
      <c r="G289" s="175" t="s">
        <v>212</v>
      </c>
      <c r="H289" s="188"/>
      <c r="I289" s="188"/>
      <c r="J289" s="188"/>
      <c r="K289" s="223"/>
      <c r="L289" s="189">
        <f t="shared" si="16"/>
        <v>0</v>
      </c>
      <c r="M289" s="221" t="e">
        <f t="shared" si="17"/>
        <v>#DIV/0!</v>
      </c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</row>
    <row r="290" spans="1:163" ht="15">
      <c r="A290" s="25"/>
      <c r="B290" s="26"/>
      <c r="C290" s="26"/>
      <c r="D290" s="26"/>
      <c r="E290" s="26" t="s">
        <v>75</v>
      </c>
      <c r="F290" s="27"/>
      <c r="G290" s="170" t="s">
        <v>145</v>
      </c>
      <c r="H290" s="194">
        <f>+H291+H292+H293+H294+H295+H296</f>
        <v>45900</v>
      </c>
      <c r="I290" s="194">
        <f>+I291+I292+I293+I294+I295+I296</f>
        <v>7775</v>
      </c>
      <c r="J290" s="194">
        <f>+J291+J292+J293+J294+J295+J296</f>
        <v>4064</v>
      </c>
      <c r="K290" s="230">
        <f>+K291+K292+K293+K294+K295+K296</f>
        <v>11839</v>
      </c>
      <c r="L290" s="189">
        <f t="shared" si="16"/>
        <v>34061</v>
      </c>
      <c r="M290" s="221">
        <f t="shared" si="17"/>
        <v>25.793028322440087</v>
      </c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</row>
    <row r="291" spans="1:163" ht="15">
      <c r="A291" s="34"/>
      <c r="B291" s="35"/>
      <c r="C291" s="35"/>
      <c r="D291" s="35"/>
      <c r="E291" s="35"/>
      <c r="F291" s="36" t="s">
        <v>22</v>
      </c>
      <c r="G291" s="171" t="s">
        <v>146</v>
      </c>
      <c r="H291" s="188">
        <v>0</v>
      </c>
      <c r="I291" s="188">
        <v>0</v>
      </c>
      <c r="J291" s="188">
        <v>0</v>
      </c>
      <c r="K291" s="223">
        <f>I291+J291</f>
        <v>0</v>
      </c>
      <c r="L291" s="189">
        <f t="shared" si="16"/>
        <v>0</v>
      </c>
      <c r="M291" s="221" t="e">
        <f t="shared" si="17"/>
        <v>#DIV/0!</v>
      </c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</row>
    <row r="292" spans="1:163" ht="15" hidden="1">
      <c r="A292" s="34"/>
      <c r="B292" s="35"/>
      <c r="C292" s="35"/>
      <c r="D292" s="35"/>
      <c r="E292" s="35"/>
      <c r="F292" s="36"/>
      <c r="G292" s="175" t="s">
        <v>213</v>
      </c>
      <c r="H292" s="188"/>
      <c r="I292" s="188"/>
      <c r="J292" s="188"/>
      <c r="K292" s="223"/>
      <c r="L292" s="189">
        <f t="shared" si="16"/>
        <v>0</v>
      </c>
      <c r="M292" s="221" t="e">
        <f t="shared" si="17"/>
        <v>#DIV/0!</v>
      </c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</row>
    <row r="293" spans="1:163" ht="15">
      <c r="A293" s="34"/>
      <c r="B293" s="35"/>
      <c r="C293" s="35"/>
      <c r="D293" s="35"/>
      <c r="E293" s="35"/>
      <c r="F293" s="36" t="s">
        <v>14</v>
      </c>
      <c r="G293" s="171" t="s">
        <v>147</v>
      </c>
      <c r="H293" s="188">
        <v>32900</v>
      </c>
      <c r="I293" s="188">
        <v>-107</v>
      </c>
      <c r="J293" s="188">
        <v>0</v>
      </c>
      <c r="K293" s="223">
        <f>I293+J293</f>
        <v>-107</v>
      </c>
      <c r="L293" s="189">
        <f t="shared" si="16"/>
        <v>33007</v>
      </c>
      <c r="M293" s="221">
        <f t="shared" si="17"/>
        <v>-0.3252279635258359</v>
      </c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</row>
    <row r="294" spans="1:163" ht="25.5">
      <c r="A294" s="34"/>
      <c r="B294" s="35"/>
      <c r="C294" s="35"/>
      <c r="D294" s="35"/>
      <c r="E294" s="35"/>
      <c r="F294" s="36" t="s">
        <v>26</v>
      </c>
      <c r="G294" s="171" t="s">
        <v>148</v>
      </c>
      <c r="H294" s="188">
        <v>13000</v>
      </c>
      <c r="I294" s="188">
        <v>7882</v>
      </c>
      <c r="J294" s="188">
        <v>4064</v>
      </c>
      <c r="K294" s="223">
        <f>I294+J294</f>
        <v>11946</v>
      </c>
      <c r="L294" s="189">
        <f t="shared" si="16"/>
        <v>1054</v>
      </c>
      <c r="M294" s="221">
        <f t="shared" si="17"/>
        <v>91.8923076923077</v>
      </c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</row>
    <row r="295" spans="1:163" ht="25.5">
      <c r="A295" s="34"/>
      <c r="B295" s="35"/>
      <c r="C295" s="35"/>
      <c r="D295" s="35"/>
      <c r="E295" s="35"/>
      <c r="F295" s="36" t="s">
        <v>114</v>
      </c>
      <c r="G295" s="171" t="s">
        <v>214</v>
      </c>
      <c r="H295" s="188">
        <v>0</v>
      </c>
      <c r="I295" s="188">
        <v>0</v>
      </c>
      <c r="J295" s="188"/>
      <c r="K295" s="223">
        <f>I295+J295</f>
        <v>0</v>
      </c>
      <c r="L295" s="189">
        <f t="shared" si="16"/>
        <v>0</v>
      </c>
      <c r="M295" s="221" t="e">
        <f t="shared" si="17"/>
        <v>#DIV/0!</v>
      </c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</row>
    <row r="296" spans="1:163" ht="25.5">
      <c r="A296" s="34"/>
      <c r="B296" s="35"/>
      <c r="C296" s="35"/>
      <c r="D296" s="35"/>
      <c r="E296" s="35"/>
      <c r="F296" s="36" t="s">
        <v>75</v>
      </c>
      <c r="G296" s="171" t="s">
        <v>149</v>
      </c>
      <c r="H296" s="188">
        <v>0</v>
      </c>
      <c r="I296" s="188">
        <v>0</v>
      </c>
      <c r="J296" s="188">
        <v>0</v>
      </c>
      <c r="K296" s="223">
        <f>I296+J296</f>
        <v>0</v>
      </c>
      <c r="L296" s="189">
        <f t="shared" si="16"/>
        <v>0</v>
      </c>
      <c r="M296" s="221" t="e">
        <f t="shared" si="17"/>
        <v>#DIV/0!</v>
      </c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</row>
    <row r="297" spans="1:163" ht="18" customHeight="1">
      <c r="A297" s="25"/>
      <c r="B297" s="26"/>
      <c r="C297" s="26"/>
      <c r="D297" s="26" t="s">
        <v>75</v>
      </c>
      <c r="E297" s="26"/>
      <c r="F297" s="27"/>
      <c r="G297" s="170" t="s">
        <v>76</v>
      </c>
      <c r="H297" s="194">
        <f>H298</f>
        <v>0</v>
      </c>
      <c r="I297" s="194">
        <v>0</v>
      </c>
      <c r="J297" s="194">
        <f>J298</f>
        <v>0</v>
      </c>
      <c r="K297" s="230">
        <f>K298</f>
        <v>0</v>
      </c>
      <c r="L297" s="189">
        <f t="shared" si="16"/>
        <v>0</v>
      </c>
      <c r="M297" s="221" t="e">
        <f t="shared" si="17"/>
        <v>#DIV/0!</v>
      </c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</row>
    <row r="298" spans="1:163" ht="15">
      <c r="A298" s="25"/>
      <c r="B298" s="26"/>
      <c r="C298" s="26"/>
      <c r="D298" s="26"/>
      <c r="E298" s="82" t="s">
        <v>215</v>
      </c>
      <c r="F298" s="27"/>
      <c r="G298" s="163" t="s">
        <v>216</v>
      </c>
      <c r="H298" s="194">
        <f>H299</f>
        <v>0</v>
      </c>
      <c r="I298" s="194">
        <v>0</v>
      </c>
      <c r="J298" s="194">
        <f>J299</f>
        <v>0</v>
      </c>
      <c r="K298" s="230">
        <f>K299</f>
        <v>0</v>
      </c>
      <c r="L298" s="189">
        <f t="shared" si="16"/>
        <v>0</v>
      </c>
      <c r="M298" s="221" t="e">
        <f t="shared" si="17"/>
        <v>#DIV/0!</v>
      </c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</row>
    <row r="299" spans="1:163" ht="25.5">
      <c r="A299" s="34"/>
      <c r="B299" s="35"/>
      <c r="C299" s="35"/>
      <c r="D299" s="35"/>
      <c r="E299" s="35"/>
      <c r="F299" s="36" t="s">
        <v>22</v>
      </c>
      <c r="G299" s="171" t="s">
        <v>217</v>
      </c>
      <c r="H299" s="188"/>
      <c r="I299" s="188">
        <v>0</v>
      </c>
      <c r="J299" s="188"/>
      <c r="K299" s="223">
        <f>I299+J299</f>
        <v>0</v>
      </c>
      <c r="L299" s="189">
        <f t="shared" si="16"/>
        <v>0</v>
      </c>
      <c r="M299" s="221" t="e">
        <f t="shared" si="17"/>
        <v>#DIV/0!</v>
      </c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</row>
    <row r="300" spans="1:163" ht="25.5">
      <c r="A300" s="25"/>
      <c r="B300" s="26"/>
      <c r="C300" s="26"/>
      <c r="D300" s="26">
        <v>51</v>
      </c>
      <c r="E300" s="26"/>
      <c r="F300" s="27"/>
      <c r="G300" s="170" t="s">
        <v>218</v>
      </c>
      <c r="H300" s="194">
        <f>H301</f>
        <v>1284000</v>
      </c>
      <c r="I300" s="194">
        <f>I301</f>
        <v>770971</v>
      </c>
      <c r="J300" s="194">
        <f>J301</f>
        <v>354388</v>
      </c>
      <c r="K300" s="230">
        <f>K301</f>
        <v>1125359</v>
      </c>
      <c r="L300" s="189">
        <f t="shared" si="16"/>
        <v>158641</v>
      </c>
      <c r="M300" s="221">
        <f t="shared" si="17"/>
        <v>87.64478193146418</v>
      </c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</row>
    <row r="301" spans="1:163" ht="13.5" customHeight="1">
      <c r="A301" s="25"/>
      <c r="B301" s="26"/>
      <c r="C301" s="26"/>
      <c r="D301" s="26"/>
      <c r="E301" s="26" t="s">
        <v>24</v>
      </c>
      <c r="F301" s="27"/>
      <c r="G301" s="163" t="s">
        <v>80</v>
      </c>
      <c r="H301" s="194">
        <f>H302+H303+H304</f>
        <v>1284000</v>
      </c>
      <c r="I301" s="194">
        <f>I302+I303+I304</f>
        <v>770971</v>
      </c>
      <c r="J301" s="194">
        <f>J302+J303+J304</f>
        <v>354388</v>
      </c>
      <c r="K301" s="230">
        <f>K302+K303+K304</f>
        <v>1125359</v>
      </c>
      <c r="L301" s="189">
        <f t="shared" si="16"/>
        <v>158641</v>
      </c>
      <c r="M301" s="221">
        <f t="shared" si="17"/>
        <v>87.64478193146418</v>
      </c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</row>
    <row r="302" spans="1:163" ht="41.25" customHeight="1">
      <c r="A302" s="34"/>
      <c r="B302" s="35"/>
      <c r="C302" s="35"/>
      <c r="D302" s="35"/>
      <c r="E302" s="35"/>
      <c r="F302" s="36">
        <v>17</v>
      </c>
      <c r="G302" s="171" t="s">
        <v>82</v>
      </c>
      <c r="H302" s="188">
        <v>1003000</v>
      </c>
      <c r="I302" s="188">
        <v>598220</v>
      </c>
      <c r="J302" s="188">
        <v>269726</v>
      </c>
      <c r="K302" s="223">
        <f>I302+J302</f>
        <v>867946</v>
      </c>
      <c r="L302" s="189">
        <f t="shared" si="16"/>
        <v>135054</v>
      </c>
      <c r="M302" s="221">
        <f t="shared" si="17"/>
        <v>86.53499501495513</v>
      </c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</row>
    <row r="303" spans="1:163" ht="38.25">
      <c r="A303" s="34"/>
      <c r="B303" s="35"/>
      <c r="C303" s="35"/>
      <c r="D303" s="35"/>
      <c r="E303" s="35"/>
      <c r="F303" s="36">
        <v>19</v>
      </c>
      <c r="G303" s="171" t="s">
        <v>84</v>
      </c>
      <c r="H303" s="188">
        <v>280000</v>
      </c>
      <c r="I303" s="188">
        <v>172699</v>
      </c>
      <c r="J303" s="188">
        <v>84580</v>
      </c>
      <c r="K303" s="223">
        <f>I303+J303</f>
        <v>257279</v>
      </c>
      <c r="L303" s="189">
        <f t="shared" si="16"/>
        <v>22721</v>
      </c>
      <c r="M303" s="221">
        <f t="shared" si="17"/>
        <v>91.88535714285713</v>
      </c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</row>
    <row r="304" spans="1:163" ht="63" customHeight="1">
      <c r="A304" s="34"/>
      <c r="B304" s="35"/>
      <c r="C304" s="35"/>
      <c r="D304" s="35"/>
      <c r="E304" s="35"/>
      <c r="F304" s="36" t="s">
        <v>73</v>
      </c>
      <c r="G304" s="171" t="s">
        <v>85</v>
      </c>
      <c r="H304" s="188">
        <v>1000</v>
      </c>
      <c r="I304" s="188">
        <v>52</v>
      </c>
      <c r="J304" s="188">
        <v>82</v>
      </c>
      <c r="K304" s="223">
        <f>I304+J304</f>
        <v>134</v>
      </c>
      <c r="L304" s="189">
        <f t="shared" si="16"/>
        <v>866</v>
      </c>
      <c r="M304" s="221">
        <f t="shared" si="17"/>
        <v>13.4</v>
      </c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</row>
    <row r="305" spans="1:163" ht="15">
      <c r="A305" s="25"/>
      <c r="B305" s="26"/>
      <c r="C305" s="26"/>
      <c r="D305" s="26">
        <v>57</v>
      </c>
      <c r="E305" s="26"/>
      <c r="F305" s="27"/>
      <c r="G305" s="170" t="s">
        <v>187</v>
      </c>
      <c r="H305" s="194">
        <f>H306+H335</f>
        <v>3793000</v>
      </c>
      <c r="I305" s="194">
        <f>I306+I335</f>
        <v>2241407</v>
      </c>
      <c r="J305" s="194">
        <f>J306+J335</f>
        <v>1075211</v>
      </c>
      <c r="K305" s="230">
        <f>K306+K335</f>
        <v>3316618</v>
      </c>
      <c r="L305" s="189">
        <f t="shared" si="16"/>
        <v>476382</v>
      </c>
      <c r="M305" s="221">
        <f t="shared" si="17"/>
        <v>87.44049564988136</v>
      </c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</row>
    <row r="306" spans="1:163" ht="15">
      <c r="A306" s="25"/>
      <c r="B306" s="26"/>
      <c r="C306" s="26"/>
      <c r="D306" s="26"/>
      <c r="E306" s="26" t="s">
        <v>24</v>
      </c>
      <c r="F306" s="27"/>
      <c r="G306" s="163" t="s">
        <v>89</v>
      </c>
      <c r="H306" s="194">
        <f>+H307+H324+H325</f>
        <v>3743000</v>
      </c>
      <c r="I306" s="194">
        <f>+I307+I324+I325</f>
        <v>2230838</v>
      </c>
      <c r="J306" s="194">
        <f>+J307+J324+J325</f>
        <v>1065023</v>
      </c>
      <c r="K306" s="230">
        <f>+K307+K324+K325</f>
        <v>3295861</v>
      </c>
      <c r="L306" s="189">
        <f t="shared" si="16"/>
        <v>447139</v>
      </c>
      <c r="M306" s="221">
        <f t="shared" si="17"/>
        <v>88.05399412236174</v>
      </c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</row>
    <row r="307" spans="1:163" ht="15">
      <c r="A307" s="25"/>
      <c r="B307" s="26"/>
      <c r="C307" s="26"/>
      <c r="D307" s="26"/>
      <c r="E307" s="26"/>
      <c r="F307" s="27"/>
      <c r="G307" s="176" t="s">
        <v>219</v>
      </c>
      <c r="H307" s="194">
        <f>+H308+H310+H311+H312+H313+H314+H315+H316+H317</f>
        <v>3743000</v>
      </c>
      <c r="I307" s="194">
        <f>+I308+I310+I311+I312+I313+I314+I315+I316+I317</f>
        <v>1801804</v>
      </c>
      <c r="J307" s="194">
        <f>+J308+J310+J311+J312+J313+J314+J315+J316+J317</f>
        <v>964504</v>
      </c>
      <c r="K307" s="230">
        <f>+K308+K310+K311+K312+K313+K314+K315+K316+K317</f>
        <v>2766308</v>
      </c>
      <c r="L307" s="189">
        <f t="shared" si="16"/>
        <v>976692</v>
      </c>
      <c r="M307" s="221">
        <f t="shared" si="17"/>
        <v>73.90617152017099</v>
      </c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</row>
    <row r="308" spans="1:163" ht="15">
      <c r="A308" s="34"/>
      <c r="B308" s="35"/>
      <c r="C308" s="35"/>
      <c r="D308" s="35"/>
      <c r="E308" s="35"/>
      <c r="F308" s="36"/>
      <c r="G308" s="177" t="s">
        <v>220</v>
      </c>
      <c r="H308" s="187">
        <v>3743000</v>
      </c>
      <c r="I308" s="188">
        <v>1790200</v>
      </c>
      <c r="J308" s="188">
        <v>960272</v>
      </c>
      <c r="K308" s="223">
        <f aca="true" t="shared" si="19" ref="K308:K317">I308+J308</f>
        <v>2750472</v>
      </c>
      <c r="L308" s="189">
        <f t="shared" si="16"/>
        <v>992528</v>
      </c>
      <c r="M308" s="221">
        <f t="shared" si="17"/>
        <v>73.48308843173925</v>
      </c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</row>
    <row r="309" spans="1:163" ht="15">
      <c r="A309" s="34"/>
      <c r="B309" s="35"/>
      <c r="C309" s="35"/>
      <c r="D309" s="35"/>
      <c r="E309" s="35"/>
      <c r="F309" s="36"/>
      <c r="G309" s="177" t="s">
        <v>221</v>
      </c>
      <c r="H309" s="188"/>
      <c r="I309" s="188">
        <v>0</v>
      </c>
      <c r="J309" s="188"/>
      <c r="K309" s="223">
        <f t="shared" si="19"/>
        <v>0</v>
      </c>
      <c r="L309" s="189">
        <f t="shared" si="16"/>
        <v>0</v>
      </c>
      <c r="M309" s="221" t="e">
        <f t="shared" si="17"/>
        <v>#DIV/0!</v>
      </c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</row>
    <row r="310" spans="1:163" ht="15">
      <c r="A310" s="34"/>
      <c r="B310" s="35"/>
      <c r="C310" s="35"/>
      <c r="D310" s="35"/>
      <c r="E310" s="35"/>
      <c r="F310" s="36"/>
      <c r="G310" s="177" t="s">
        <v>222</v>
      </c>
      <c r="H310" s="188"/>
      <c r="I310" s="188">
        <v>0</v>
      </c>
      <c r="J310" s="188"/>
      <c r="K310" s="223">
        <f t="shared" si="19"/>
        <v>0</v>
      </c>
      <c r="L310" s="189">
        <f t="shared" si="16"/>
        <v>0</v>
      </c>
      <c r="M310" s="221" t="e">
        <f t="shared" si="17"/>
        <v>#DIV/0!</v>
      </c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</row>
    <row r="311" spans="1:163" ht="15">
      <c r="A311" s="34"/>
      <c r="B311" s="35"/>
      <c r="C311" s="35"/>
      <c r="D311" s="35"/>
      <c r="E311" s="35"/>
      <c r="F311" s="36"/>
      <c r="G311" s="177" t="s">
        <v>308</v>
      </c>
      <c r="H311" s="188"/>
      <c r="I311" s="188">
        <v>0</v>
      </c>
      <c r="J311" s="188"/>
      <c r="K311" s="223">
        <f t="shared" si="19"/>
        <v>0</v>
      </c>
      <c r="L311" s="189">
        <f t="shared" si="16"/>
        <v>0</v>
      </c>
      <c r="M311" s="221" t="e">
        <f t="shared" si="17"/>
        <v>#DIV/0!</v>
      </c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</row>
    <row r="312" spans="1:163" ht="15">
      <c r="A312" s="34"/>
      <c r="B312" s="35"/>
      <c r="C312" s="35"/>
      <c r="D312" s="35"/>
      <c r="E312" s="35"/>
      <c r="F312" s="36"/>
      <c r="G312" s="177" t="s">
        <v>305</v>
      </c>
      <c r="H312" s="188"/>
      <c r="I312" s="188">
        <v>0</v>
      </c>
      <c r="J312" s="188"/>
      <c r="K312" s="223">
        <f t="shared" si="19"/>
        <v>0</v>
      </c>
      <c r="L312" s="189">
        <f t="shared" si="16"/>
        <v>0</v>
      </c>
      <c r="M312" s="221" t="e">
        <f t="shared" si="17"/>
        <v>#DIV/0!</v>
      </c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</row>
    <row r="313" spans="1:163" ht="15">
      <c r="A313" s="34"/>
      <c r="B313" s="35"/>
      <c r="C313" s="35"/>
      <c r="D313" s="35"/>
      <c r="E313" s="35"/>
      <c r="F313" s="36"/>
      <c r="G313" s="177" t="s">
        <v>223</v>
      </c>
      <c r="H313" s="188"/>
      <c r="I313" s="188">
        <v>0</v>
      </c>
      <c r="J313" s="188"/>
      <c r="K313" s="223">
        <f t="shared" si="19"/>
        <v>0</v>
      </c>
      <c r="L313" s="189">
        <f t="shared" si="16"/>
        <v>0</v>
      </c>
      <c r="M313" s="221" t="e">
        <f t="shared" si="17"/>
        <v>#DIV/0!</v>
      </c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</row>
    <row r="314" spans="1:163" ht="15">
      <c r="A314" s="34"/>
      <c r="B314" s="35"/>
      <c r="C314" s="35"/>
      <c r="D314" s="35"/>
      <c r="E314" s="35"/>
      <c r="F314" s="36"/>
      <c r="G314" s="177" t="s">
        <v>224</v>
      </c>
      <c r="H314" s="188"/>
      <c r="I314" s="188">
        <v>0</v>
      </c>
      <c r="J314" s="188"/>
      <c r="K314" s="223">
        <f t="shared" si="19"/>
        <v>0</v>
      </c>
      <c r="L314" s="189">
        <f t="shared" si="16"/>
        <v>0</v>
      </c>
      <c r="M314" s="221" t="e">
        <f t="shared" si="17"/>
        <v>#DIV/0!</v>
      </c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</row>
    <row r="315" spans="1:163" ht="14.25" customHeight="1">
      <c r="A315" s="34"/>
      <c r="B315" s="35"/>
      <c r="C315" s="35"/>
      <c r="D315" s="35"/>
      <c r="E315" s="35"/>
      <c r="F315" s="36"/>
      <c r="G315" s="177" t="s">
        <v>320</v>
      </c>
      <c r="H315" s="188">
        <v>0</v>
      </c>
      <c r="I315" s="188">
        <v>11604</v>
      </c>
      <c r="J315" s="188">
        <v>4232</v>
      </c>
      <c r="K315" s="223">
        <f t="shared" si="19"/>
        <v>15836</v>
      </c>
      <c r="L315" s="189">
        <f t="shared" si="16"/>
        <v>-15836</v>
      </c>
      <c r="M315" s="221" t="e">
        <f t="shared" si="17"/>
        <v>#DIV/0!</v>
      </c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</row>
    <row r="316" spans="1:163" ht="17.25" customHeight="1">
      <c r="A316" s="34"/>
      <c r="B316" s="35"/>
      <c r="C316" s="35"/>
      <c r="D316" s="35"/>
      <c r="E316" s="35"/>
      <c r="F316" s="36"/>
      <c r="G316" s="171" t="s">
        <v>306</v>
      </c>
      <c r="H316" s="188"/>
      <c r="I316" s="188">
        <v>0</v>
      </c>
      <c r="J316" s="188"/>
      <c r="K316" s="223">
        <f t="shared" si="19"/>
        <v>0</v>
      </c>
      <c r="L316" s="189">
        <f t="shared" si="16"/>
        <v>0</v>
      </c>
      <c r="M316" s="221" t="e">
        <f t="shared" si="17"/>
        <v>#DIV/0!</v>
      </c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</row>
    <row r="317" spans="1:163" ht="15">
      <c r="A317" s="34"/>
      <c r="B317" s="35"/>
      <c r="C317" s="35"/>
      <c r="D317" s="35"/>
      <c r="E317" s="35"/>
      <c r="F317" s="36"/>
      <c r="G317" s="177" t="s">
        <v>316</v>
      </c>
      <c r="H317" s="188"/>
      <c r="I317" s="188">
        <v>0</v>
      </c>
      <c r="J317" s="188"/>
      <c r="K317" s="223">
        <f t="shared" si="19"/>
        <v>0</v>
      </c>
      <c r="L317" s="189">
        <f t="shared" si="16"/>
        <v>0</v>
      </c>
      <c r="M317" s="221" t="e">
        <f t="shared" si="17"/>
        <v>#DIV/0!</v>
      </c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</row>
    <row r="318" spans="1:163" ht="15" hidden="1">
      <c r="A318" s="34"/>
      <c r="B318" s="35"/>
      <c r="C318" s="35"/>
      <c r="D318" s="35"/>
      <c r="E318" s="35"/>
      <c r="F318" s="36"/>
      <c r="G318" s="171"/>
      <c r="H318" s="188"/>
      <c r="I318" s="188"/>
      <c r="J318" s="188"/>
      <c r="K318" s="223"/>
      <c r="L318" s="189">
        <f t="shared" si="16"/>
        <v>0</v>
      </c>
      <c r="M318" s="221" t="e">
        <f t="shared" si="17"/>
        <v>#DIV/0!</v>
      </c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</row>
    <row r="319" spans="1:163" ht="15" hidden="1">
      <c r="A319" s="34"/>
      <c r="B319" s="35"/>
      <c r="C319" s="35"/>
      <c r="D319" s="35"/>
      <c r="E319" s="35"/>
      <c r="F319" s="36"/>
      <c r="G319" s="171"/>
      <c r="H319" s="188"/>
      <c r="I319" s="188"/>
      <c r="J319" s="188"/>
      <c r="K319" s="223"/>
      <c r="L319" s="189">
        <f t="shared" si="16"/>
        <v>0</v>
      </c>
      <c r="M319" s="221" t="e">
        <f t="shared" si="17"/>
        <v>#DIV/0!</v>
      </c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</row>
    <row r="320" spans="1:163" ht="15" hidden="1">
      <c r="A320" s="34"/>
      <c r="B320" s="35"/>
      <c r="C320" s="35"/>
      <c r="D320" s="35"/>
      <c r="E320" s="35"/>
      <c r="F320" s="36"/>
      <c r="G320" s="171"/>
      <c r="H320" s="188"/>
      <c r="I320" s="188"/>
      <c r="J320" s="188"/>
      <c r="K320" s="223"/>
      <c r="L320" s="189">
        <f t="shared" si="16"/>
        <v>0</v>
      </c>
      <c r="M320" s="221" t="e">
        <f t="shared" si="17"/>
        <v>#DIV/0!</v>
      </c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</row>
    <row r="321" spans="1:163" ht="15" hidden="1">
      <c r="A321" s="34"/>
      <c r="B321" s="35"/>
      <c r="C321" s="35"/>
      <c r="D321" s="35"/>
      <c r="E321" s="35"/>
      <c r="F321" s="36"/>
      <c r="G321" s="171"/>
      <c r="H321" s="188"/>
      <c r="I321" s="188"/>
      <c r="J321" s="188"/>
      <c r="K321" s="223"/>
      <c r="L321" s="189">
        <f t="shared" si="16"/>
        <v>0</v>
      </c>
      <c r="M321" s="221" t="e">
        <f t="shared" si="17"/>
        <v>#DIV/0!</v>
      </c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</row>
    <row r="322" spans="1:163" ht="15" hidden="1">
      <c r="A322" s="34"/>
      <c r="B322" s="35"/>
      <c r="C322" s="35"/>
      <c r="D322" s="35"/>
      <c r="E322" s="35"/>
      <c r="F322" s="36"/>
      <c r="G322" s="171"/>
      <c r="H322" s="188"/>
      <c r="I322" s="188"/>
      <c r="J322" s="188"/>
      <c r="K322" s="223"/>
      <c r="L322" s="189">
        <f t="shared" si="16"/>
        <v>0</v>
      </c>
      <c r="M322" s="221" t="e">
        <f t="shared" si="17"/>
        <v>#DIV/0!</v>
      </c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</row>
    <row r="323" spans="1:163" ht="15" hidden="1">
      <c r="A323" s="34"/>
      <c r="B323" s="35"/>
      <c r="C323" s="35"/>
      <c r="D323" s="35"/>
      <c r="E323" s="35"/>
      <c r="F323" s="36"/>
      <c r="G323" s="171"/>
      <c r="H323" s="188"/>
      <c r="I323" s="188"/>
      <c r="J323" s="188"/>
      <c r="K323" s="223"/>
      <c r="L323" s="189">
        <f t="shared" si="16"/>
        <v>0</v>
      </c>
      <c r="M323" s="221" t="e">
        <f t="shared" si="17"/>
        <v>#DIV/0!</v>
      </c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</row>
    <row r="324" spans="1:163" ht="15">
      <c r="A324" s="34"/>
      <c r="B324" s="35"/>
      <c r="C324" s="35"/>
      <c r="D324" s="35"/>
      <c r="E324" s="35"/>
      <c r="F324" s="36"/>
      <c r="G324" s="177" t="s">
        <v>226</v>
      </c>
      <c r="H324" s="188">
        <v>0</v>
      </c>
      <c r="I324" s="188">
        <v>429034</v>
      </c>
      <c r="J324" s="188">
        <v>100519</v>
      </c>
      <c r="K324" s="223">
        <f>I324+J324</f>
        <v>529553</v>
      </c>
      <c r="L324" s="189">
        <f t="shared" si="16"/>
        <v>-529553</v>
      </c>
      <c r="M324" s="221" t="e">
        <f t="shared" si="17"/>
        <v>#DIV/0!</v>
      </c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</row>
    <row r="325" spans="1:163" ht="15">
      <c r="A325" s="25"/>
      <c r="B325" s="26"/>
      <c r="C325" s="26"/>
      <c r="D325" s="26"/>
      <c r="E325" s="26"/>
      <c r="F325" s="27"/>
      <c r="G325" s="176" t="s">
        <v>227</v>
      </c>
      <c r="H325" s="194">
        <f>+H326+H327+H328+H329</f>
        <v>0</v>
      </c>
      <c r="I325" s="194">
        <v>0</v>
      </c>
      <c r="J325" s="194">
        <f>+J326+J327+J328+J329</f>
        <v>0</v>
      </c>
      <c r="K325" s="230">
        <f>+K326+K327+K328+K329</f>
        <v>0</v>
      </c>
      <c r="L325" s="189">
        <f t="shared" si="16"/>
        <v>0</v>
      </c>
      <c r="M325" s="221" t="e">
        <f t="shared" si="17"/>
        <v>#DIV/0!</v>
      </c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</row>
    <row r="326" spans="1:163" ht="15">
      <c r="A326" s="34"/>
      <c r="B326" s="35"/>
      <c r="C326" s="35"/>
      <c r="D326" s="35"/>
      <c r="E326" s="35"/>
      <c r="F326" s="36"/>
      <c r="G326" s="177" t="s">
        <v>307</v>
      </c>
      <c r="H326" s="188">
        <v>0</v>
      </c>
      <c r="I326" s="188">
        <v>0</v>
      </c>
      <c r="J326" s="188">
        <v>0</v>
      </c>
      <c r="K326" s="223">
        <f>I326+J326</f>
        <v>0</v>
      </c>
      <c r="L326" s="189">
        <f t="shared" si="16"/>
        <v>0</v>
      </c>
      <c r="M326" s="221" t="e">
        <f t="shared" si="17"/>
        <v>#DIV/0!</v>
      </c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</row>
    <row r="327" spans="1:163" ht="15">
      <c r="A327" s="34"/>
      <c r="B327" s="35"/>
      <c r="C327" s="35"/>
      <c r="D327" s="35"/>
      <c r="E327" s="35"/>
      <c r="F327" s="36"/>
      <c r="G327" s="177" t="s">
        <v>228</v>
      </c>
      <c r="H327" s="188">
        <v>0</v>
      </c>
      <c r="I327" s="188">
        <v>0</v>
      </c>
      <c r="J327" s="188">
        <v>0</v>
      </c>
      <c r="K327" s="223">
        <f>I327+J327</f>
        <v>0</v>
      </c>
      <c r="L327" s="189">
        <f t="shared" si="16"/>
        <v>0</v>
      </c>
      <c r="M327" s="221" t="e">
        <f t="shared" si="17"/>
        <v>#DIV/0!</v>
      </c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</row>
    <row r="328" spans="1:163" ht="15">
      <c r="A328" s="34"/>
      <c r="B328" s="35"/>
      <c r="C328" s="35"/>
      <c r="D328" s="35"/>
      <c r="E328" s="35"/>
      <c r="F328" s="36"/>
      <c r="G328" s="177" t="s">
        <v>229</v>
      </c>
      <c r="H328" s="188">
        <v>0</v>
      </c>
      <c r="I328" s="188">
        <v>0</v>
      </c>
      <c r="J328" s="188">
        <v>0</v>
      </c>
      <c r="K328" s="223">
        <f>I328+J328</f>
        <v>0</v>
      </c>
      <c r="L328" s="189">
        <f t="shared" si="16"/>
        <v>0</v>
      </c>
      <c r="M328" s="221" t="e">
        <f t="shared" si="17"/>
        <v>#DIV/0!</v>
      </c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</row>
    <row r="329" spans="1:163" ht="15">
      <c r="A329" s="34"/>
      <c r="B329" s="35"/>
      <c r="C329" s="35"/>
      <c r="D329" s="35"/>
      <c r="E329" s="35"/>
      <c r="F329" s="36"/>
      <c r="G329" s="177" t="s">
        <v>225</v>
      </c>
      <c r="H329" s="188">
        <v>0</v>
      </c>
      <c r="I329" s="188">
        <v>0</v>
      </c>
      <c r="J329" s="188">
        <v>0</v>
      </c>
      <c r="K329" s="223">
        <f>I329+J329</f>
        <v>0</v>
      </c>
      <c r="L329" s="189">
        <f t="shared" si="16"/>
        <v>0</v>
      </c>
      <c r="M329" s="221" t="e">
        <f t="shared" si="17"/>
        <v>#DIV/0!</v>
      </c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</row>
    <row r="330" spans="1:163" ht="15" hidden="1">
      <c r="A330" s="34"/>
      <c r="B330" s="35"/>
      <c r="C330" s="35"/>
      <c r="D330" s="35"/>
      <c r="E330" s="35"/>
      <c r="F330" s="36"/>
      <c r="G330" s="171"/>
      <c r="H330" s="188"/>
      <c r="I330" s="188"/>
      <c r="J330" s="188"/>
      <c r="K330" s="223"/>
      <c r="L330" s="189">
        <f t="shared" si="16"/>
        <v>0</v>
      </c>
      <c r="M330" s="221" t="e">
        <f t="shared" si="17"/>
        <v>#DIV/0!</v>
      </c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</row>
    <row r="331" spans="1:163" ht="15" hidden="1">
      <c r="A331" s="34"/>
      <c r="B331" s="35"/>
      <c r="C331" s="35"/>
      <c r="D331" s="35"/>
      <c r="E331" s="35"/>
      <c r="F331" s="36"/>
      <c r="G331" s="171"/>
      <c r="H331" s="188"/>
      <c r="I331" s="188"/>
      <c r="J331" s="188"/>
      <c r="K331" s="223"/>
      <c r="L331" s="189">
        <f aca="true" t="shared" si="20" ref="L331:L394">H331-K331</f>
        <v>0</v>
      </c>
      <c r="M331" s="221" t="e">
        <f aca="true" t="shared" si="21" ref="M331:M394">K331/H331*100</f>
        <v>#DIV/0!</v>
      </c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</row>
    <row r="332" spans="1:163" ht="15" hidden="1">
      <c r="A332" s="34"/>
      <c r="B332" s="35"/>
      <c r="C332" s="35"/>
      <c r="D332" s="35"/>
      <c r="E332" s="35"/>
      <c r="F332" s="36"/>
      <c r="G332" s="171"/>
      <c r="H332" s="188"/>
      <c r="I332" s="188"/>
      <c r="J332" s="188"/>
      <c r="K332" s="223"/>
      <c r="L332" s="189">
        <f t="shared" si="20"/>
        <v>0</v>
      </c>
      <c r="M332" s="221" t="e">
        <f t="shared" si="21"/>
        <v>#DIV/0!</v>
      </c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</row>
    <row r="333" spans="1:163" ht="15" hidden="1">
      <c r="A333" s="34"/>
      <c r="B333" s="35"/>
      <c r="C333" s="35"/>
      <c r="D333" s="35"/>
      <c r="E333" s="35"/>
      <c r="F333" s="36"/>
      <c r="G333" s="171"/>
      <c r="H333" s="188"/>
      <c r="I333" s="188"/>
      <c r="J333" s="188"/>
      <c r="K333" s="223"/>
      <c r="L333" s="189">
        <f t="shared" si="20"/>
        <v>0</v>
      </c>
      <c r="M333" s="221" t="e">
        <f t="shared" si="21"/>
        <v>#DIV/0!</v>
      </c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</row>
    <row r="334" spans="1:163" ht="15" hidden="1">
      <c r="A334" s="34"/>
      <c r="B334" s="35"/>
      <c r="C334" s="35"/>
      <c r="D334" s="35"/>
      <c r="E334" s="35"/>
      <c r="F334" s="36"/>
      <c r="G334" s="171"/>
      <c r="H334" s="188"/>
      <c r="I334" s="188"/>
      <c r="J334" s="188"/>
      <c r="K334" s="223"/>
      <c r="L334" s="189">
        <f t="shared" si="20"/>
        <v>0</v>
      </c>
      <c r="M334" s="221" t="e">
        <f t="shared" si="21"/>
        <v>#DIV/0!</v>
      </c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</row>
    <row r="335" spans="1:163" ht="15">
      <c r="A335" s="25"/>
      <c r="B335" s="26"/>
      <c r="C335" s="26"/>
      <c r="D335" s="26"/>
      <c r="E335" s="26" t="s">
        <v>22</v>
      </c>
      <c r="F335" s="27"/>
      <c r="G335" s="163" t="s">
        <v>90</v>
      </c>
      <c r="H335" s="194">
        <f>H336+H337</f>
        <v>50000</v>
      </c>
      <c r="I335" s="194">
        <f>I336+I337</f>
        <v>10569</v>
      </c>
      <c r="J335" s="194">
        <f>J336+J337</f>
        <v>10188</v>
      </c>
      <c r="K335" s="230">
        <f>K336+K337</f>
        <v>20757</v>
      </c>
      <c r="L335" s="189">
        <f t="shared" si="20"/>
        <v>29243</v>
      </c>
      <c r="M335" s="221">
        <f t="shared" si="21"/>
        <v>41.514</v>
      </c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</row>
    <row r="336" spans="1:163" ht="15">
      <c r="A336" s="34"/>
      <c r="B336" s="35"/>
      <c r="C336" s="35"/>
      <c r="D336" s="35"/>
      <c r="E336" s="35"/>
      <c r="F336" s="36" t="s">
        <v>24</v>
      </c>
      <c r="G336" s="171" t="s">
        <v>91</v>
      </c>
      <c r="H336" s="188">
        <v>50000</v>
      </c>
      <c r="I336" s="188">
        <v>10569</v>
      </c>
      <c r="J336" s="188">
        <f>9760+428</f>
        <v>10188</v>
      </c>
      <c r="K336" s="223">
        <f>I336+J336</f>
        <v>20757</v>
      </c>
      <c r="L336" s="189">
        <f t="shared" si="20"/>
        <v>29243</v>
      </c>
      <c r="M336" s="221">
        <f t="shared" si="21"/>
        <v>41.514</v>
      </c>
      <c r="N336" s="24">
        <v>1783</v>
      </c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</row>
    <row r="337" spans="1:163" ht="22.5" customHeight="1">
      <c r="A337" s="34"/>
      <c r="B337" s="35"/>
      <c r="C337" s="35"/>
      <c r="D337" s="35"/>
      <c r="E337" s="35"/>
      <c r="F337" s="36"/>
      <c r="G337" s="171" t="s">
        <v>92</v>
      </c>
      <c r="H337" s="188"/>
      <c r="I337" s="188"/>
      <c r="J337" s="188"/>
      <c r="K337" s="223"/>
      <c r="L337" s="189">
        <f t="shared" si="20"/>
        <v>0</v>
      </c>
      <c r="M337" s="221" t="e">
        <f t="shared" si="21"/>
        <v>#DIV/0!</v>
      </c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</row>
    <row r="338" spans="1:163" ht="22.5" customHeight="1">
      <c r="A338" s="34"/>
      <c r="B338" s="35"/>
      <c r="C338" s="35"/>
      <c r="D338" s="26">
        <v>59</v>
      </c>
      <c r="E338" s="26"/>
      <c r="F338" s="36"/>
      <c r="G338" s="170" t="s">
        <v>150</v>
      </c>
      <c r="H338" s="188">
        <f>H339</f>
        <v>151000</v>
      </c>
      <c r="I338" s="188"/>
      <c r="J338" s="188"/>
      <c r="K338" s="223"/>
      <c r="L338" s="189">
        <f t="shared" si="20"/>
        <v>151000</v>
      </c>
      <c r="M338" s="221">
        <f t="shared" si="21"/>
        <v>0</v>
      </c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</row>
    <row r="339" spans="1:163" ht="22.5" customHeight="1">
      <c r="A339" s="34"/>
      <c r="B339" s="35"/>
      <c r="C339" s="35"/>
      <c r="D339" s="26"/>
      <c r="E339" s="26">
        <v>17</v>
      </c>
      <c r="F339" s="36"/>
      <c r="G339" s="238" t="s">
        <v>336</v>
      </c>
      <c r="H339" s="188">
        <v>151000</v>
      </c>
      <c r="I339" s="188"/>
      <c r="J339" s="188"/>
      <c r="K339" s="223"/>
      <c r="L339" s="189">
        <f t="shared" si="20"/>
        <v>151000</v>
      </c>
      <c r="M339" s="221">
        <f t="shared" si="21"/>
        <v>0</v>
      </c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</row>
    <row r="340" spans="1:163" ht="15">
      <c r="A340" s="25"/>
      <c r="B340" s="26"/>
      <c r="C340" s="26"/>
      <c r="D340" s="26" t="s">
        <v>94</v>
      </c>
      <c r="E340" s="26"/>
      <c r="F340" s="27"/>
      <c r="G340" s="170" t="s">
        <v>230</v>
      </c>
      <c r="H340" s="194">
        <f>H341</f>
        <v>0</v>
      </c>
      <c r="I340" s="194">
        <v>0</v>
      </c>
      <c r="J340" s="194">
        <f>J341</f>
        <v>0</v>
      </c>
      <c r="K340" s="230">
        <f>K341</f>
        <v>0</v>
      </c>
      <c r="L340" s="189">
        <f t="shared" si="20"/>
        <v>0</v>
      </c>
      <c r="M340" s="221" t="e">
        <f t="shared" si="21"/>
        <v>#DIV/0!</v>
      </c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</row>
    <row r="341" spans="1:163" ht="15">
      <c r="A341" s="25"/>
      <c r="B341" s="26"/>
      <c r="C341" s="26"/>
      <c r="D341" s="26">
        <v>71</v>
      </c>
      <c r="E341" s="26"/>
      <c r="F341" s="27"/>
      <c r="G341" s="170" t="s">
        <v>189</v>
      </c>
      <c r="H341" s="194">
        <f>H342+H347</f>
        <v>0</v>
      </c>
      <c r="I341" s="194">
        <v>0</v>
      </c>
      <c r="J341" s="194">
        <f>J342+J347</f>
        <v>0</v>
      </c>
      <c r="K341" s="230">
        <f>K342+K347</f>
        <v>0</v>
      </c>
      <c r="L341" s="189">
        <f t="shared" si="20"/>
        <v>0</v>
      </c>
      <c r="M341" s="221" t="e">
        <f t="shared" si="21"/>
        <v>#DIV/0!</v>
      </c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</row>
    <row r="342" spans="1:163" ht="17.25" customHeight="1">
      <c r="A342" s="25"/>
      <c r="B342" s="26"/>
      <c r="C342" s="26"/>
      <c r="D342" s="26"/>
      <c r="E342" s="26" t="s">
        <v>24</v>
      </c>
      <c r="F342" s="27"/>
      <c r="G342" s="163" t="s">
        <v>190</v>
      </c>
      <c r="H342" s="194">
        <f>H343+H344+H345+H346</f>
        <v>0</v>
      </c>
      <c r="I342" s="194">
        <v>0</v>
      </c>
      <c r="J342" s="194">
        <f>J343+J344+J345+J346</f>
        <v>0</v>
      </c>
      <c r="K342" s="230">
        <f>K343+K344+K345+K346</f>
        <v>0</v>
      </c>
      <c r="L342" s="189">
        <f t="shared" si="20"/>
        <v>0</v>
      </c>
      <c r="M342" s="221" t="e">
        <f t="shared" si="21"/>
        <v>#DIV/0!</v>
      </c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</row>
    <row r="343" spans="1:163" ht="15">
      <c r="A343" s="34"/>
      <c r="B343" s="35"/>
      <c r="C343" s="35"/>
      <c r="D343" s="35"/>
      <c r="E343" s="35"/>
      <c r="F343" s="36" t="s">
        <v>24</v>
      </c>
      <c r="G343" s="171" t="s">
        <v>191</v>
      </c>
      <c r="H343" s="188">
        <v>0</v>
      </c>
      <c r="I343" s="188">
        <v>0</v>
      </c>
      <c r="J343" s="188">
        <v>0</v>
      </c>
      <c r="K343" s="223">
        <f>I343+J343</f>
        <v>0</v>
      </c>
      <c r="L343" s="189">
        <f t="shared" si="20"/>
        <v>0</v>
      </c>
      <c r="M343" s="221" t="e">
        <f t="shared" si="21"/>
        <v>#DIV/0!</v>
      </c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</row>
    <row r="344" spans="1:163" ht="25.5">
      <c r="A344" s="34"/>
      <c r="B344" s="35"/>
      <c r="C344" s="35"/>
      <c r="D344" s="35"/>
      <c r="E344" s="35"/>
      <c r="F344" s="36" t="s">
        <v>22</v>
      </c>
      <c r="G344" s="171" t="s">
        <v>192</v>
      </c>
      <c r="H344" s="188">
        <v>0</v>
      </c>
      <c r="I344" s="188">
        <v>0</v>
      </c>
      <c r="J344" s="188">
        <v>0</v>
      </c>
      <c r="K344" s="223">
        <f>I344+J344</f>
        <v>0</v>
      </c>
      <c r="L344" s="189">
        <f t="shared" si="20"/>
        <v>0</v>
      </c>
      <c r="M344" s="221" t="e">
        <f t="shared" si="21"/>
        <v>#DIV/0!</v>
      </c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</row>
    <row r="345" spans="1:163" ht="25.5">
      <c r="A345" s="34"/>
      <c r="B345" s="35"/>
      <c r="C345" s="35"/>
      <c r="D345" s="35"/>
      <c r="E345" s="35"/>
      <c r="F345" s="36" t="s">
        <v>39</v>
      </c>
      <c r="G345" s="171" t="s">
        <v>193</v>
      </c>
      <c r="H345" s="188">
        <v>0</v>
      </c>
      <c r="I345" s="188">
        <v>0</v>
      </c>
      <c r="J345" s="188">
        <v>0</v>
      </c>
      <c r="K345" s="223">
        <f>I345+J345</f>
        <v>0</v>
      </c>
      <c r="L345" s="189">
        <f t="shared" si="20"/>
        <v>0</v>
      </c>
      <c r="M345" s="221" t="e">
        <f t="shared" si="21"/>
        <v>#DIV/0!</v>
      </c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</row>
    <row r="346" spans="1:163" ht="21" customHeight="1">
      <c r="A346" s="34"/>
      <c r="B346" s="35"/>
      <c r="C346" s="35"/>
      <c r="D346" s="35"/>
      <c r="E346" s="35"/>
      <c r="F346" s="36" t="s">
        <v>75</v>
      </c>
      <c r="G346" s="171" t="s">
        <v>194</v>
      </c>
      <c r="H346" s="188">
        <v>0</v>
      </c>
      <c r="I346" s="188">
        <v>0</v>
      </c>
      <c r="J346" s="188">
        <v>0</v>
      </c>
      <c r="K346" s="223">
        <f>I346+J346</f>
        <v>0</v>
      </c>
      <c r="L346" s="189">
        <f t="shared" si="20"/>
        <v>0</v>
      </c>
      <c r="M346" s="221" t="e">
        <f t="shared" si="21"/>
        <v>#DIV/0!</v>
      </c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</row>
    <row r="347" spans="1:163" ht="25.5">
      <c r="A347" s="34"/>
      <c r="B347" s="35"/>
      <c r="C347" s="35"/>
      <c r="D347" s="35"/>
      <c r="E347" s="35" t="s">
        <v>39</v>
      </c>
      <c r="F347" s="36"/>
      <c r="G347" s="171" t="s">
        <v>195</v>
      </c>
      <c r="H347" s="188">
        <v>0</v>
      </c>
      <c r="I347" s="188">
        <v>0</v>
      </c>
      <c r="J347" s="188">
        <v>0</v>
      </c>
      <c r="K347" s="223">
        <f>I347+J347</f>
        <v>0</v>
      </c>
      <c r="L347" s="189">
        <f t="shared" si="20"/>
        <v>0</v>
      </c>
      <c r="M347" s="221" t="e">
        <f t="shared" si="21"/>
        <v>#DIV/0!</v>
      </c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</row>
    <row r="348" spans="1:163" ht="15">
      <c r="A348" s="25"/>
      <c r="B348" s="26"/>
      <c r="C348" s="26"/>
      <c r="D348" s="26">
        <v>79</v>
      </c>
      <c r="E348" s="26"/>
      <c r="F348" s="27"/>
      <c r="G348" s="170" t="s">
        <v>231</v>
      </c>
      <c r="H348" s="194">
        <f aca="true" t="shared" si="22" ref="H348:K350">H349</f>
        <v>0</v>
      </c>
      <c r="I348" s="194">
        <v>0</v>
      </c>
      <c r="J348" s="194">
        <f t="shared" si="22"/>
        <v>0</v>
      </c>
      <c r="K348" s="230">
        <f t="shared" si="22"/>
        <v>0</v>
      </c>
      <c r="L348" s="189">
        <f t="shared" si="20"/>
        <v>0</v>
      </c>
      <c r="M348" s="221" t="e">
        <f t="shared" si="21"/>
        <v>#DIV/0!</v>
      </c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</row>
    <row r="349" spans="1:163" ht="15">
      <c r="A349" s="25"/>
      <c r="B349" s="26"/>
      <c r="C349" s="26"/>
      <c r="D349" s="26">
        <v>81</v>
      </c>
      <c r="E349" s="26"/>
      <c r="F349" s="27"/>
      <c r="G349" s="170" t="s">
        <v>232</v>
      </c>
      <c r="H349" s="194">
        <f t="shared" si="22"/>
        <v>0</v>
      </c>
      <c r="I349" s="194">
        <v>0</v>
      </c>
      <c r="J349" s="194">
        <f t="shared" si="22"/>
        <v>0</v>
      </c>
      <c r="K349" s="230">
        <f t="shared" si="22"/>
        <v>0</v>
      </c>
      <c r="L349" s="189">
        <f t="shared" si="20"/>
        <v>0</v>
      </c>
      <c r="M349" s="221" t="e">
        <f t="shared" si="21"/>
        <v>#DIV/0!</v>
      </c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</row>
    <row r="350" spans="1:163" ht="15">
      <c r="A350" s="25"/>
      <c r="B350" s="26"/>
      <c r="C350" s="26"/>
      <c r="D350" s="26"/>
      <c r="E350" s="26" t="s">
        <v>24</v>
      </c>
      <c r="F350" s="27"/>
      <c r="G350" s="163" t="s">
        <v>233</v>
      </c>
      <c r="H350" s="194">
        <f t="shared" si="22"/>
        <v>0</v>
      </c>
      <c r="I350" s="194">
        <v>0</v>
      </c>
      <c r="J350" s="194">
        <f t="shared" si="22"/>
        <v>0</v>
      </c>
      <c r="K350" s="230">
        <f t="shared" si="22"/>
        <v>0</v>
      </c>
      <c r="L350" s="189">
        <f t="shared" si="20"/>
        <v>0</v>
      </c>
      <c r="M350" s="221" t="e">
        <f t="shared" si="21"/>
        <v>#DIV/0!</v>
      </c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</row>
    <row r="351" spans="1:163" ht="25.5">
      <c r="A351" s="34"/>
      <c r="B351" s="35"/>
      <c r="C351" s="35"/>
      <c r="D351" s="35"/>
      <c r="E351" s="35"/>
      <c r="F351" s="36" t="s">
        <v>24</v>
      </c>
      <c r="G351" s="171" t="s">
        <v>234</v>
      </c>
      <c r="H351" s="188">
        <v>0</v>
      </c>
      <c r="I351" s="188">
        <v>0</v>
      </c>
      <c r="J351" s="188">
        <v>0</v>
      </c>
      <c r="K351" s="223">
        <f>I351+J351</f>
        <v>0</v>
      </c>
      <c r="L351" s="189">
        <f t="shared" si="20"/>
        <v>0</v>
      </c>
      <c r="M351" s="221" t="e">
        <f t="shared" si="21"/>
        <v>#DIV/0!</v>
      </c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</row>
    <row r="352" spans="1:163" ht="15">
      <c r="A352" s="34"/>
      <c r="B352" s="35"/>
      <c r="C352" s="35"/>
      <c r="D352" s="35">
        <v>85</v>
      </c>
      <c r="E352" s="35"/>
      <c r="F352" s="36"/>
      <c r="G352" s="171" t="s">
        <v>101</v>
      </c>
      <c r="H352" s="188"/>
      <c r="I352" s="188">
        <v>0</v>
      </c>
      <c r="J352" s="188"/>
      <c r="K352" s="223">
        <f>I352+J352</f>
        <v>0</v>
      </c>
      <c r="L352" s="189">
        <f t="shared" si="20"/>
        <v>0</v>
      </c>
      <c r="M352" s="221" t="e">
        <f t="shared" si="21"/>
        <v>#DIV/0!</v>
      </c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</row>
    <row r="353" spans="1:163" ht="15" hidden="1">
      <c r="A353" s="34"/>
      <c r="B353" s="35"/>
      <c r="C353" s="35"/>
      <c r="D353" s="35"/>
      <c r="E353" s="35"/>
      <c r="F353" s="36"/>
      <c r="G353" s="171" t="s">
        <v>152</v>
      </c>
      <c r="H353" s="188"/>
      <c r="I353" s="188"/>
      <c r="J353" s="188"/>
      <c r="K353" s="223"/>
      <c r="L353" s="189">
        <f t="shared" si="20"/>
        <v>0</v>
      </c>
      <c r="M353" s="221" t="e">
        <f t="shared" si="21"/>
        <v>#DIV/0!</v>
      </c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</row>
    <row r="354" spans="1:163" ht="15">
      <c r="A354" s="25" t="s">
        <v>200</v>
      </c>
      <c r="B354" s="26" t="s">
        <v>130</v>
      </c>
      <c r="C354" s="26"/>
      <c r="D354" s="26"/>
      <c r="E354" s="26"/>
      <c r="F354" s="27"/>
      <c r="G354" s="170" t="s">
        <v>235</v>
      </c>
      <c r="H354" s="194">
        <f>H301+H306</f>
        <v>5027000</v>
      </c>
      <c r="I354" s="194">
        <f>I301+I306</f>
        <v>3001809</v>
      </c>
      <c r="J354" s="194">
        <f>J301+J306</f>
        <v>1419411</v>
      </c>
      <c r="K354" s="230">
        <f>K301+K306</f>
        <v>4421220</v>
      </c>
      <c r="L354" s="189">
        <f t="shared" si="20"/>
        <v>605780</v>
      </c>
      <c r="M354" s="221">
        <f t="shared" si="21"/>
        <v>87.94947284662821</v>
      </c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</row>
    <row r="355" spans="1:163" ht="15">
      <c r="A355" s="25"/>
      <c r="B355" s="26">
        <v>15</v>
      </c>
      <c r="C355" s="26"/>
      <c r="D355" s="26"/>
      <c r="E355" s="26"/>
      <c r="F355" s="27"/>
      <c r="G355" s="170" t="s">
        <v>236</v>
      </c>
      <c r="H355" s="194">
        <f>H356</f>
        <v>50000</v>
      </c>
      <c r="I355" s="194">
        <f>I356</f>
        <v>10569</v>
      </c>
      <c r="J355" s="194">
        <f>J356</f>
        <v>10188</v>
      </c>
      <c r="K355" s="230">
        <f>K356</f>
        <v>20757</v>
      </c>
      <c r="L355" s="189">
        <f t="shared" si="20"/>
        <v>29243</v>
      </c>
      <c r="M355" s="221">
        <f t="shared" si="21"/>
        <v>41.514</v>
      </c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</row>
    <row r="356" spans="1:163" ht="25.5">
      <c r="A356" s="25"/>
      <c r="B356" s="26"/>
      <c r="C356" s="26" t="s">
        <v>47</v>
      </c>
      <c r="D356" s="26"/>
      <c r="E356" s="26"/>
      <c r="F356" s="27"/>
      <c r="G356" s="170" t="s">
        <v>237</v>
      </c>
      <c r="H356" s="194">
        <f>H335</f>
        <v>50000</v>
      </c>
      <c r="I356" s="194">
        <f>I335</f>
        <v>10569</v>
      </c>
      <c r="J356" s="194">
        <f>J335</f>
        <v>10188</v>
      </c>
      <c r="K356" s="230">
        <f>K335</f>
        <v>20757</v>
      </c>
      <c r="L356" s="189">
        <f t="shared" si="20"/>
        <v>29243</v>
      </c>
      <c r="M356" s="221">
        <f t="shared" si="21"/>
        <v>41.514</v>
      </c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</row>
    <row r="357" spans="1:163" ht="25.5">
      <c r="A357" s="25"/>
      <c r="B357" s="26" t="s">
        <v>47</v>
      </c>
      <c r="C357" s="26"/>
      <c r="D357" s="26"/>
      <c r="E357" s="26"/>
      <c r="F357" s="27"/>
      <c r="G357" s="170" t="s">
        <v>238</v>
      </c>
      <c r="H357" s="194">
        <f>H358+H359</f>
        <v>1009400</v>
      </c>
      <c r="I357" s="194">
        <f>I358+I359</f>
        <v>1094791</v>
      </c>
      <c r="J357" s="194">
        <f>J358+J359</f>
        <v>195578</v>
      </c>
      <c r="K357" s="230">
        <f>K358+K359</f>
        <v>631344</v>
      </c>
      <c r="L357" s="189">
        <f t="shared" si="20"/>
        <v>378056</v>
      </c>
      <c r="M357" s="221">
        <f t="shared" si="21"/>
        <v>62.54646324549237</v>
      </c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</row>
    <row r="358" spans="1:163" ht="25.5">
      <c r="A358" s="25"/>
      <c r="B358" s="26"/>
      <c r="C358" s="26" t="s">
        <v>22</v>
      </c>
      <c r="D358" s="26"/>
      <c r="E358" s="26"/>
      <c r="F358" s="27"/>
      <c r="G358" s="170" t="s">
        <v>239</v>
      </c>
      <c r="H358" s="194">
        <f>+H294</f>
        <v>13000</v>
      </c>
      <c r="I358" s="194">
        <f>+I294</f>
        <v>7882</v>
      </c>
      <c r="J358" s="194">
        <f>+J294</f>
        <v>4064</v>
      </c>
      <c r="K358" s="230">
        <f>+K294</f>
        <v>11946</v>
      </c>
      <c r="L358" s="189">
        <f t="shared" si="20"/>
        <v>1054</v>
      </c>
      <c r="M358" s="221">
        <f t="shared" si="21"/>
        <v>91.8923076923077</v>
      </c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</row>
    <row r="359" spans="1:163" ht="26.25" thickBot="1">
      <c r="A359" s="45"/>
      <c r="B359" s="46"/>
      <c r="C359" s="46" t="s">
        <v>39</v>
      </c>
      <c r="D359" s="46"/>
      <c r="E359" s="46"/>
      <c r="F359" s="47"/>
      <c r="G359" s="174" t="s">
        <v>240</v>
      </c>
      <c r="H359" s="199">
        <f>H227-H354-H355-H358</f>
        <v>996400</v>
      </c>
      <c r="I359" s="199">
        <f>I227-I354-I355-I358</f>
        <v>1086909</v>
      </c>
      <c r="J359" s="199">
        <f>J227-J354-J355-J358</f>
        <v>191514</v>
      </c>
      <c r="K359" s="235">
        <f>K227-K354-K355-K358</f>
        <v>619398</v>
      </c>
      <c r="L359" s="189">
        <f t="shared" si="20"/>
        <v>377002</v>
      </c>
      <c r="M359" s="221">
        <f t="shared" si="21"/>
        <v>62.1635889201124</v>
      </c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</row>
    <row r="360" spans="1:163" s="1" customFormat="1" ht="25.5">
      <c r="A360" s="251" t="s">
        <v>241</v>
      </c>
      <c r="B360" s="252"/>
      <c r="C360" s="252"/>
      <c r="D360" s="252"/>
      <c r="E360" s="252"/>
      <c r="F360" s="253"/>
      <c r="G360" s="159" t="s">
        <v>242</v>
      </c>
      <c r="H360" s="192">
        <f>H362+H365+H368+H371+H377+H381+H404+H408</f>
        <v>1032000</v>
      </c>
      <c r="I360" s="192">
        <f>I362+I365+I368+I371+I377+I381+I404+I408</f>
        <v>328000</v>
      </c>
      <c r="J360" s="192">
        <f>J362+J365+J368+J371+J377+J381+J404+J408</f>
        <v>0</v>
      </c>
      <c r="K360" s="228">
        <f>K362+K365+K368+K371+K377+K381+K404+K408</f>
        <v>328000</v>
      </c>
      <c r="L360" s="189">
        <f t="shared" si="20"/>
        <v>704000</v>
      </c>
      <c r="M360" s="221">
        <f t="shared" si="21"/>
        <v>31.782945736434108</v>
      </c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  <c r="FG360" s="33"/>
    </row>
    <row r="361" spans="1:163" ht="15">
      <c r="A361" s="25"/>
      <c r="B361" s="26"/>
      <c r="C361" s="26"/>
      <c r="D361" s="26" t="s">
        <v>24</v>
      </c>
      <c r="E361" s="26"/>
      <c r="F361" s="27"/>
      <c r="G361" s="170" t="s">
        <v>70</v>
      </c>
      <c r="H361" s="194">
        <f>H362+H365+H368+H371+H377+H381</f>
        <v>1032000</v>
      </c>
      <c r="I361" s="194">
        <f>I362+I365+I368+I371+I377+I381</f>
        <v>328000</v>
      </c>
      <c r="J361" s="194">
        <f>J362+J365+J368+J371+J377+J381</f>
        <v>0</v>
      </c>
      <c r="K361" s="230">
        <f>K362+K365+K368+K371+K377+K381</f>
        <v>328000</v>
      </c>
      <c r="L361" s="189">
        <f t="shared" si="20"/>
        <v>704000</v>
      </c>
      <c r="M361" s="221">
        <f t="shared" si="21"/>
        <v>31.782945736434108</v>
      </c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</row>
    <row r="362" spans="1:163" ht="15">
      <c r="A362" s="25"/>
      <c r="B362" s="26"/>
      <c r="C362" s="26"/>
      <c r="D362" s="26" t="s">
        <v>73</v>
      </c>
      <c r="E362" s="26"/>
      <c r="F362" s="27"/>
      <c r="G362" s="170" t="s">
        <v>74</v>
      </c>
      <c r="H362" s="194">
        <f>H363</f>
        <v>0</v>
      </c>
      <c r="I362" s="194">
        <v>0</v>
      </c>
      <c r="J362" s="194">
        <f>J363</f>
        <v>0</v>
      </c>
      <c r="K362" s="230">
        <f>K363</f>
        <v>0</v>
      </c>
      <c r="L362" s="189">
        <f t="shared" si="20"/>
        <v>0</v>
      </c>
      <c r="M362" s="221" t="e">
        <f t="shared" si="21"/>
        <v>#DIV/0!</v>
      </c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</row>
    <row r="363" spans="1:163" ht="15">
      <c r="A363" s="25"/>
      <c r="B363" s="26"/>
      <c r="C363" s="26"/>
      <c r="D363" s="26"/>
      <c r="E363" s="26" t="s">
        <v>75</v>
      </c>
      <c r="F363" s="27"/>
      <c r="G363" s="163" t="s">
        <v>145</v>
      </c>
      <c r="H363" s="194">
        <f>H364</f>
        <v>0</v>
      </c>
      <c r="I363" s="194">
        <v>0</v>
      </c>
      <c r="J363" s="194">
        <f>J364</f>
        <v>0</v>
      </c>
      <c r="K363" s="230">
        <f>K364</f>
        <v>0</v>
      </c>
      <c r="L363" s="189">
        <f t="shared" si="20"/>
        <v>0</v>
      </c>
      <c r="M363" s="221" t="e">
        <f t="shared" si="21"/>
        <v>#DIV/0!</v>
      </c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</row>
    <row r="364" spans="1:163" ht="25.5">
      <c r="A364" s="34"/>
      <c r="B364" s="35"/>
      <c r="C364" s="35"/>
      <c r="D364" s="35"/>
      <c r="E364" s="35"/>
      <c r="F364" s="36" t="s">
        <v>75</v>
      </c>
      <c r="G364" s="171" t="s">
        <v>149</v>
      </c>
      <c r="H364" s="188">
        <v>0</v>
      </c>
      <c r="I364" s="188">
        <v>0</v>
      </c>
      <c r="J364" s="188">
        <v>0</v>
      </c>
      <c r="K364" s="223">
        <f>I364+J364</f>
        <v>0</v>
      </c>
      <c r="L364" s="189">
        <f t="shared" si="20"/>
        <v>0</v>
      </c>
      <c r="M364" s="221" t="e">
        <f t="shared" si="21"/>
        <v>#DIV/0!</v>
      </c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</row>
    <row r="365" spans="1:163" ht="15">
      <c r="A365" s="25"/>
      <c r="B365" s="26"/>
      <c r="C365" s="26"/>
      <c r="D365" s="26" t="s">
        <v>77</v>
      </c>
      <c r="E365" s="26"/>
      <c r="F365" s="27"/>
      <c r="G365" s="170" t="s">
        <v>243</v>
      </c>
      <c r="H365" s="194">
        <f>H366+H367</f>
        <v>18000</v>
      </c>
      <c r="I365" s="194">
        <v>0</v>
      </c>
      <c r="J365" s="194">
        <f>J366+J367</f>
        <v>0</v>
      </c>
      <c r="K365" s="230">
        <f>K366+K367</f>
        <v>0</v>
      </c>
      <c r="L365" s="189">
        <f t="shared" si="20"/>
        <v>18000</v>
      </c>
      <c r="M365" s="221">
        <f t="shared" si="21"/>
        <v>0</v>
      </c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</row>
    <row r="366" spans="1:163" ht="25.5" hidden="1">
      <c r="A366" s="34"/>
      <c r="B366" s="35"/>
      <c r="C366" s="35"/>
      <c r="D366" s="35"/>
      <c r="E366" s="35"/>
      <c r="F366" s="36"/>
      <c r="G366" s="171" t="s">
        <v>244</v>
      </c>
      <c r="H366" s="188"/>
      <c r="I366" s="188"/>
      <c r="J366" s="188"/>
      <c r="K366" s="223"/>
      <c r="L366" s="189">
        <f t="shared" si="20"/>
        <v>0</v>
      </c>
      <c r="M366" s="221" t="e">
        <f t="shared" si="21"/>
        <v>#DIV/0!</v>
      </c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</row>
    <row r="367" spans="1:163" ht="25.5">
      <c r="A367" s="34"/>
      <c r="B367" s="35"/>
      <c r="C367" s="35"/>
      <c r="D367" s="35"/>
      <c r="E367" s="35">
        <v>19</v>
      </c>
      <c r="F367" s="36"/>
      <c r="G367" s="171" t="s">
        <v>245</v>
      </c>
      <c r="H367" s="188">
        <v>18000</v>
      </c>
      <c r="I367" s="188">
        <v>0</v>
      </c>
      <c r="J367" s="188">
        <v>0</v>
      </c>
      <c r="K367" s="223">
        <f>I367+J367</f>
        <v>0</v>
      </c>
      <c r="L367" s="189">
        <f t="shared" si="20"/>
        <v>18000</v>
      </c>
      <c r="M367" s="221">
        <f t="shared" si="21"/>
        <v>0</v>
      </c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</row>
    <row r="368" spans="1:163" ht="25.5">
      <c r="A368" s="25"/>
      <c r="B368" s="26"/>
      <c r="C368" s="26"/>
      <c r="D368" s="26">
        <v>51</v>
      </c>
      <c r="E368" s="26"/>
      <c r="F368" s="27"/>
      <c r="G368" s="170" t="s">
        <v>218</v>
      </c>
      <c r="H368" s="194">
        <f>H369</f>
        <v>114000</v>
      </c>
      <c r="I368" s="194">
        <v>0</v>
      </c>
      <c r="J368" s="194">
        <f>J369</f>
        <v>0</v>
      </c>
      <c r="K368" s="230">
        <f>K369</f>
        <v>0</v>
      </c>
      <c r="L368" s="189">
        <f t="shared" si="20"/>
        <v>114000</v>
      </c>
      <c r="M368" s="221">
        <f t="shared" si="21"/>
        <v>0</v>
      </c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</row>
    <row r="369" spans="1:163" ht="15">
      <c r="A369" s="25"/>
      <c r="B369" s="26"/>
      <c r="C369" s="26"/>
      <c r="D369" s="26"/>
      <c r="E369" s="26"/>
      <c r="F369" s="27"/>
      <c r="G369" s="163" t="s">
        <v>246</v>
      </c>
      <c r="H369" s="194">
        <f>H370</f>
        <v>114000</v>
      </c>
      <c r="I369" s="194">
        <v>0</v>
      </c>
      <c r="J369" s="194">
        <f>J370</f>
        <v>0</v>
      </c>
      <c r="K369" s="230">
        <f>K370</f>
        <v>0</v>
      </c>
      <c r="L369" s="189">
        <f t="shared" si="20"/>
        <v>114000</v>
      </c>
      <c r="M369" s="221">
        <f t="shared" si="21"/>
        <v>0</v>
      </c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</row>
    <row r="370" spans="1:163" ht="55.5" customHeight="1">
      <c r="A370" s="34"/>
      <c r="B370" s="35"/>
      <c r="C370" s="35"/>
      <c r="D370" s="35"/>
      <c r="E370" s="35" t="s">
        <v>24</v>
      </c>
      <c r="F370" s="36">
        <v>18</v>
      </c>
      <c r="G370" s="171" t="s">
        <v>83</v>
      </c>
      <c r="H370" s="188">
        <v>114000</v>
      </c>
      <c r="I370" s="188">
        <v>0</v>
      </c>
      <c r="J370" s="188">
        <v>0</v>
      </c>
      <c r="K370" s="223">
        <f>I370+J370</f>
        <v>0</v>
      </c>
      <c r="L370" s="189">
        <f t="shared" si="20"/>
        <v>114000</v>
      </c>
      <c r="M370" s="221">
        <f t="shared" si="21"/>
        <v>0</v>
      </c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</row>
    <row r="371" spans="1:163" ht="15">
      <c r="A371" s="25"/>
      <c r="B371" s="26"/>
      <c r="C371" s="26"/>
      <c r="D371" s="26">
        <v>55</v>
      </c>
      <c r="E371" s="26"/>
      <c r="F371" s="27"/>
      <c r="G371" s="170" t="s">
        <v>247</v>
      </c>
      <c r="H371" s="194">
        <f>H372+H375</f>
        <v>0</v>
      </c>
      <c r="I371" s="194">
        <v>0</v>
      </c>
      <c r="J371" s="194">
        <f>J372+J375</f>
        <v>0</v>
      </c>
      <c r="K371" s="230">
        <f>K372+K375</f>
        <v>0</v>
      </c>
      <c r="L371" s="189">
        <f t="shared" si="20"/>
        <v>0</v>
      </c>
      <c r="M371" s="221" t="e">
        <f t="shared" si="21"/>
        <v>#DIV/0!</v>
      </c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</row>
    <row r="372" spans="1:163" ht="15">
      <c r="A372" s="25"/>
      <c r="B372" s="26"/>
      <c r="C372" s="26"/>
      <c r="D372" s="26"/>
      <c r="E372" s="26" t="s">
        <v>24</v>
      </c>
      <c r="F372" s="27"/>
      <c r="G372" s="170" t="s">
        <v>248</v>
      </c>
      <c r="H372" s="194">
        <f>H373+H374</f>
        <v>0</v>
      </c>
      <c r="I372" s="194">
        <v>0</v>
      </c>
      <c r="J372" s="194">
        <f>J373+J374</f>
        <v>0</v>
      </c>
      <c r="K372" s="230">
        <f>K373+K374</f>
        <v>0</v>
      </c>
      <c r="L372" s="189">
        <f t="shared" si="20"/>
        <v>0</v>
      </c>
      <c r="M372" s="221" t="e">
        <f t="shared" si="21"/>
        <v>#DIV/0!</v>
      </c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</row>
    <row r="373" spans="1:163" ht="25.5">
      <c r="A373" s="34"/>
      <c r="B373" s="35"/>
      <c r="C373" s="35"/>
      <c r="D373" s="35"/>
      <c r="E373" s="35"/>
      <c r="F373" s="36" t="s">
        <v>112</v>
      </c>
      <c r="G373" s="171" t="s">
        <v>249</v>
      </c>
      <c r="H373" s="188">
        <v>0</v>
      </c>
      <c r="I373" s="188">
        <v>0</v>
      </c>
      <c r="J373" s="188">
        <v>0</v>
      </c>
      <c r="K373" s="223">
        <f>I373+J373</f>
        <v>0</v>
      </c>
      <c r="L373" s="189">
        <f t="shared" si="20"/>
        <v>0</v>
      </c>
      <c r="M373" s="221" t="e">
        <f t="shared" si="21"/>
        <v>#DIV/0!</v>
      </c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</row>
    <row r="374" spans="1:163" ht="38.25">
      <c r="A374" s="34"/>
      <c r="B374" s="35"/>
      <c r="C374" s="35"/>
      <c r="D374" s="35"/>
      <c r="E374" s="35"/>
      <c r="F374" s="36">
        <v>11</v>
      </c>
      <c r="G374" s="171" t="s">
        <v>250</v>
      </c>
      <c r="H374" s="188">
        <v>0</v>
      </c>
      <c r="I374" s="188">
        <v>0</v>
      </c>
      <c r="J374" s="188">
        <v>0</v>
      </c>
      <c r="K374" s="223">
        <f>I374+J374</f>
        <v>0</v>
      </c>
      <c r="L374" s="189">
        <f t="shared" si="20"/>
        <v>0</v>
      </c>
      <c r="M374" s="221" t="e">
        <f t="shared" si="21"/>
        <v>#DIV/0!</v>
      </c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</row>
    <row r="375" spans="1:163" ht="25.5">
      <c r="A375" s="25"/>
      <c r="B375" s="26"/>
      <c r="C375" s="26"/>
      <c r="D375" s="26"/>
      <c r="E375" s="26" t="s">
        <v>22</v>
      </c>
      <c r="F375" s="27"/>
      <c r="G375" s="163" t="s">
        <v>251</v>
      </c>
      <c r="H375" s="194">
        <f>H376</f>
        <v>0</v>
      </c>
      <c r="I375" s="194">
        <v>0</v>
      </c>
      <c r="J375" s="194">
        <f>J376</f>
        <v>0</v>
      </c>
      <c r="K375" s="230">
        <f>K376</f>
        <v>0</v>
      </c>
      <c r="L375" s="189">
        <f t="shared" si="20"/>
        <v>0</v>
      </c>
      <c r="M375" s="221" t="e">
        <f t="shared" si="21"/>
        <v>#DIV/0!</v>
      </c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</row>
    <row r="376" spans="1:163" ht="25.5">
      <c r="A376" s="34"/>
      <c r="B376" s="35"/>
      <c r="C376" s="35"/>
      <c r="D376" s="35"/>
      <c r="E376" s="35"/>
      <c r="F376" s="36" t="s">
        <v>24</v>
      </c>
      <c r="G376" s="171" t="s">
        <v>252</v>
      </c>
      <c r="H376" s="188">
        <v>0</v>
      </c>
      <c r="I376" s="188">
        <v>0</v>
      </c>
      <c r="J376" s="188">
        <v>0</v>
      </c>
      <c r="K376" s="223">
        <f>I376+J376</f>
        <v>0</v>
      </c>
      <c r="L376" s="189">
        <f t="shared" si="20"/>
        <v>0</v>
      </c>
      <c r="M376" s="221" t="e">
        <f t="shared" si="21"/>
        <v>#DIV/0!</v>
      </c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</row>
    <row r="377" spans="1:163" ht="38.25">
      <c r="A377" s="25"/>
      <c r="B377" s="26"/>
      <c r="C377" s="26"/>
      <c r="D377" s="26">
        <v>56</v>
      </c>
      <c r="E377" s="26"/>
      <c r="F377" s="27"/>
      <c r="G377" s="163" t="s">
        <v>253</v>
      </c>
      <c r="H377" s="200">
        <v>0</v>
      </c>
      <c r="I377" s="200"/>
      <c r="J377" s="200">
        <v>0</v>
      </c>
      <c r="K377" s="223"/>
      <c r="L377" s="189">
        <f t="shared" si="20"/>
        <v>0</v>
      </c>
      <c r="M377" s="221" t="e">
        <f t="shared" si="21"/>
        <v>#DIV/0!</v>
      </c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</row>
    <row r="378" spans="1:163" ht="25.5">
      <c r="A378" s="25"/>
      <c r="B378" s="26"/>
      <c r="C378" s="26"/>
      <c r="D378" s="26"/>
      <c r="E378" s="86" t="s">
        <v>58</v>
      </c>
      <c r="F378" s="27"/>
      <c r="G378" s="171" t="s">
        <v>254</v>
      </c>
      <c r="H378" s="194">
        <v>0</v>
      </c>
      <c r="I378" s="194">
        <v>0</v>
      </c>
      <c r="J378" s="194">
        <v>0</v>
      </c>
      <c r="K378" s="223">
        <f>I378+J378</f>
        <v>0</v>
      </c>
      <c r="L378" s="189">
        <f t="shared" si="20"/>
        <v>0</v>
      </c>
      <c r="M378" s="221" t="e">
        <f t="shared" si="21"/>
        <v>#DIV/0!</v>
      </c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</row>
    <row r="379" spans="1:163" ht="15">
      <c r="A379" s="34"/>
      <c r="B379" s="35"/>
      <c r="C379" s="35"/>
      <c r="D379" s="35"/>
      <c r="E379" s="86" t="s">
        <v>60</v>
      </c>
      <c r="F379" s="36"/>
      <c r="G379" s="171" t="s">
        <v>255</v>
      </c>
      <c r="H379" s="188">
        <v>0</v>
      </c>
      <c r="I379" s="188"/>
      <c r="J379" s="188">
        <v>0</v>
      </c>
      <c r="K379" s="223"/>
      <c r="L379" s="189">
        <f t="shared" si="20"/>
        <v>0</v>
      </c>
      <c r="M379" s="221" t="e">
        <f t="shared" si="21"/>
        <v>#DIV/0!</v>
      </c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</row>
    <row r="380" spans="1:163" ht="15">
      <c r="A380" s="34"/>
      <c r="B380" s="35"/>
      <c r="C380" s="35"/>
      <c r="D380" s="35"/>
      <c r="E380" s="86" t="s">
        <v>294</v>
      </c>
      <c r="F380" s="36"/>
      <c r="G380" s="171" t="s">
        <v>256</v>
      </c>
      <c r="H380" s="188">
        <v>0</v>
      </c>
      <c r="I380" s="188">
        <v>0</v>
      </c>
      <c r="J380" s="188">
        <v>0</v>
      </c>
      <c r="K380" s="223">
        <f>I380+J380</f>
        <v>0</v>
      </c>
      <c r="L380" s="189">
        <f t="shared" si="20"/>
        <v>0</v>
      </c>
      <c r="M380" s="221" t="e">
        <f t="shared" si="21"/>
        <v>#DIV/0!</v>
      </c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</row>
    <row r="381" spans="1:163" ht="15">
      <c r="A381" s="25"/>
      <c r="B381" s="26"/>
      <c r="C381" s="26"/>
      <c r="D381" s="26">
        <v>57</v>
      </c>
      <c r="E381" s="26"/>
      <c r="F381" s="27"/>
      <c r="G381" s="170" t="s">
        <v>257</v>
      </c>
      <c r="H381" s="194">
        <f>H382</f>
        <v>900000</v>
      </c>
      <c r="I381" s="194">
        <f>I382</f>
        <v>328000</v>
      </c>
      <c r="J381" s="194">
        <f>J382</f>
        <v>0</v>
      </c>
      <c r="K381" s="230">
        <f>K382</f>
        <v>328000</v>
      </c>
      <c r="L381" s="189">
        <f t="shared" si="20"/>
        <v>572000</v>
      </c>
      <c r="M381" s="221">
        <f t="shared" si="21"/>
        <v>36.44444444444444</v>
      </c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</row>
    <row r="382" spans="1:163" ht="15">
      <c r="A382" s="25"/>
      <c r="B382" s="26"/>
      <c r="C382" s="26"/>
      <c r="D382" s="26"/>
      <c r="E382" s="26" t="s">
        <v>22</v>
      </c>
      <c r="F382" s="27"/>
      <c r="G382" s="163" t="s">
        <v>258</v>
      </c>
      <c r="H382" s="194">
        <f>+H383</f>
        <v>900000</v>
      </c>
      <c r="I382" s="194">
        <f>+I383</f>
        <v>328000</v>
      </c>
      <c r="J382" s="194">
        <f>+J383</f>
        <v>0</v>
      </c>
      <c r="K382" s="230">
        <f>+K383</f>
        <v>328000</v>
      </c>
      <c r="L382" s="189">
        <f t="shared" si="20"/>
        <v>572000</v>
      </c>
      <c r="M382" s="221">
        <f t="shared" si="21"/>
        <v>36.44444444444444</v>
      </c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</row>
    <row r="383" spans="1:163" ht="25.5">
      <c r="A383" s="25"/>
      <c r="B383" s="26"/>
      <c r="C383" s="26"/>
      <c r="D383" s="26"/>
      <c r="E383" s="26"/>
      <c r="F383" s="27" t="s">
        <v>24</v>
      </c>
      <c r="G383" s="163" t="s">
        <v>259</v>
      </c>
      <c r="H383" s="194">
        <f>+H384+H387+H391+H394+H398+H403+H399</f>
        <v>900000</v>
      </c>
      <c r="I383" s="194">
        <f>+I384+I387+I391+I394+I398+I403+I399</f>
        <v>328000</v>
      </c>
      <c r="J383" s="194">
        <f>+J384+J387+J391+J394+J398+J403+J399</f>
        <v>0</v>
      </c>
      <c r="K383" s="230">
        <f>+K384+K387+K391+K394+K398+K403+K399</f>
        <v>328000</v>
      </c>
      <c r="L383" s="189">
        <f t="shared" si="20"/>
        <v>572000</v>
      </c>
      <c r="M383" s="221">
        <f t="shared" si="21"/>
        <v>36.44444444444444</v>
      </c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</row>
    <row r="384" spans="1:163" ht="25.5">
      <c r="A384" s="25"/>
      <c r="B384" s="26"/>
      <c r="C384" s="26"/>
      <c r="D384" s="26"/>
      <c r="E384" s="26"/>
      <c r="F384" s="27"/>
      <c r="G384" s="178" t="s">
        <v>260</v>
      </c>
      <c r="H384" s="194">
        <f>+H385+H386</f>
        <v>900000</v>
      </c>
      <c r="I384" s="194">
        <f>+I385+I386</f>
        <v>5500</v>
      </c>
      <c r="J384" s="194">
        <f>+J385+J386</f>
        <v>0</v>
      </c>
      <c r="K384" s="230">
        <f>+K385+K386</f>
        <v>5500</v>
      </c>
      <c r="L384" s="189">
        <f t="shared" si="20"/>
        <v>894500</v>
      </c>
      <c r="M384" s="221">
        <f t="shared" si="21"/>
        <v>0.6111111111111112</v>
      </c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</row>
    <row r="385" spans="1:163" ht="15">
      <c r="A385" s="34"/>
      <c r="B385" s="35"/>
      <c r="C385" s="35"/>
      <c r="D385" s="35"/>
      <c r="E385" s="35"/>
      <c r="F385" s="36"/>
      <c r="G385" s="179" t="s">
        <v>261</v>
      </c>
      <c r="H385" s="205">
        <v>900000</v>
      </c>
      <c r="I385" s="206">
        <v>2000</v>
      </c>
      <c r="J385" s="206">
        <v>0</v>
      </c>
      <c r="K385" s="223">
        <f>I385+J385</f>
        <v>2000</v>
      </c>
      <c r="L385" s="189">
        <f t="shared" si="20"/>
        <v>898000</v>
      </c>
      <c r="M385" s="221">
        <f t="shared" si="21"/>
        <v>0.2222222222222222</v>
      </c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</row>
    <row r="386" spans="1:163" ht="15">
      <c r="A386" s="34"/>
      <c r="B386" s="35"/>
      <c r="C386" s="35"/>
      <c r="D386" s="35"/>
      <c r="E386" s="35"/>
      <c r="F386" s="36"/>
      <c r="G386" s="179" t="s">
        <v>262</v>
      </c>
      <c r="H386" s="206">
        <v>0</v>
      </c>
      <c r="I386" s="206">
        <v>3500</v>
      </c>
      <c r="J386" s="206">
        <v>0</v>
      </c>
      <c r="K386" s="223">
        <f>I386+J386</f>
        <v>3500</v>
      </c>
      <c r="L386" s="189">
        <f t="shared" si="20"/>
        <v>-3500</v>
      </c>
      <c r="M386" s="221" t="e">
        <f t="shared" si="21"/>
        <v>#DIV/0!</v>
      </c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</row>
    <row r="387" spans="1:163" ht="25.5">
      <c r="A387" s="25"/>
      <c r="B387" s="26"/>
      <c r="C387" s="26"/>
      <c r="D387" s="26"/>
      <c r="E387" s="26"/>
      <c r="F387" s="27"/>
      <c r="G387" s="178" t="s">
        <v>263</v>
      </c>
      <c r="H387" s="194">
        <f>+H388+H389+H390</f>
        <v>0</v>
      </c>
      <c r="I387" s="194">
        <f>+I388+I389+I390</f>
        <v>51651</v>
      </c>
      <c r="J387" s="194">
        <f>+J388+J389+J390</f>
        <v>0</v>
      </c>
      <c r="K387" s="230">
        <f>+K388+K389+K390</f>
        <v>51651</v>
      </c>
      <c r="L387" s="189">
        <f t="shared" si="20"/>
        <v>-51651</v>
      </c>
      <c r="M387" s="221" t="e">
        <f t="shared" si="21"/>
        <v>#DIV/0!</v>
      </c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</row>
    <row r="388" spans="1:163" ht="15">
      <c r="A388" s="34"/>
      <c r="B388" s="35"/>
      <c r="C388" s="35"/>
      <c r="D388" s="35"/>
      <c r="E388" s="35"/>
      <c r="F388" s="36"/>
      <c r="G388" s="179" t="s">
        <v>264</v>
      </c>
      <c r="H388" s="206">
        <v>0</v>
      </c>
      <c r="I388" s="206">
        <v>51651</v>
      </c>
      <c r="J388" s="206">
        <v>0</v>
      </c>
      <c r="K388" s="223">
        <f>I388+J388</f>
        <v>51651</v>
      </c>
      <c r="L388" s="189">
        <f t="shared" si="20"/>
        <v>-51651</v>
      </c>
      <c r="M388" s="221" t="e">
        <f t="shared" si="21"/>
        <v>#DIV/0!</v>
      </c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</row>
    <row r="389" spans="1:163" ht="15">
      <c r="A389" s="34"/>
      <c r="B389" s="35"/>
      <c r="C389" s="35"/>
      <c r="D389" s="35"/>
      <c r="E389" s="35"/>
      <c r="F389" s="36"/>
      <c r="G389" s="179" t="s">
        <v>265</v>
      </c>
      <c r="H389" s="206">
        <v>0</v>
      </c>
      <c r="I389" s="206">
        <v>0</v>
      </c>
      <c r="J389" s="206">
        <v>0</v>
      </c>
      <c r="K389" s="223">
        <f>I389+J389</f>
        <v>0</v>
      </c>
      <c r="L389" s="189">
        <f t="shared" si="20"/>
        <v>0</v>
      </c>
      <c r="M389" s="221" t="e">
        <f t="shared" si="21"/>
        <v>#DIV/0!</v>
      </c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</row>
    <row r="390" spans="1:163" ht="15">
      <c r="A390" s="34"/>
      <c r="B390" s="35"/>
      <c r="C390" s="35"/>
      <c r="D390" s="35"/>
      <c r="E390" s="35"/>
      <c r="F390" s="36"/>
      <c r="G390" s="179" t="s">
        <v>266</v>
      </c>
      <c r="H390" s="206">
        <v>0</v>
      </c>
      <c r="I390" s="206">
        <v>0</v>
      </c>
      <c r="J390" s="206">
        <v>0</v>
      </c>
      <c r="K390" s="223">
        <f>I390+J390</f>
        <v>0</v>
      </c>
      <c r="L390" s="189">
        <f t="shared" si="20"/>
        <v>0</v>
      </c>
      <c r="M390" s="221" t="e">
        <f t="shared" si="21"/>
        <v>#DIV/0!</v>
      </c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</row>
    <row r="391" spans="1:163" ht="15">
      <c r="A391" s="25"/>
      <c r="B391" s="26"/>
      <c r="C391" s="26"/>
      <c r="D391" s="26"/>
      <c r="E391" s="26"/>
      <c r="F391" s="27"/>
      <c r="G391" s="178" t="s">
        <v>267</v>
      </c>
      <c r="H391" s="194">
        <f>+H392+H393</f>
        <v>0</v>
      </c>
      <c r="I391" s="194">
        <f>+I392+I393</f>
        <v>19758</v>
      </c>
      <c r="J391" s="194">
        <f>+J392+J393</f>
        <v>0</v>
      </c>
      <c r="K391" s="230">
        <f>+K392+K393</f>
        <v>19758</v>
      </c>
      <c r="L391" s="189">
        <f t="shared" si="20"/>
        <v>-19758</v>
      </c>
      <c r="M391" s="221" t="e">
        <f t="shared" si="21"/>
        <v>#DIV/0!</v>
      </c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</row>
    <row r="392" spans="1:163" ht="15">
      <c r="A392" s="34"/>
      <c r="B392" s="35"/>
      <c r="C392" s="35"/>
      <c r="D392" s="35"/>
      <c r="E392" s="35"/>
      <c r="F392" s="36"/>
      <c r="G392" s="179" t="s">
        <v>261</v>
      </c>
      <c r="H392" s="206">
        <v>0</v>
      </c>
      <c r="I392" s="206">
        <v>14500</v>
      </c>
      <c r="J392" s="206">
        <v>0</v>
      </c>
      <c r="K392" s="223">
        <f>I392+J392</f>
        <v>14500</v>
      </c>
      <c r="L392" s="189">
        <f t="shared" si="20"/>
        <v>-14500</v>
      </c>
      <c r="M392" s="221" t="e">
        <f t="shared" si="21"/>
        <v>#DIV/0!</v>
      </c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</row>
    <row r="393" spans="1:163" ht="15">
      <c r="A393" s="34"/>
      <c r="B393" s="35"/>
      <c r="C393" s="35"/>
      <c r="D393" s="35"/>
      <c r="E393" s="35"/>
      <c r="F393" s="36"/>
      <c r="G393" s="179" t="s">
        <v>268</v>
      </c>
      <c r="H393" s="206">
        <v>0</v>
      </c>
      <c r="I393" s="206">
        <v>5258</v>
      </c>
      <c r="J393" s="206">
        <v>0</v>
      </c>
      <c r="K393" s="223">
        <f>I393+J393</f>
        <v>5258</v>
      </c>
      <c r="L393" s="189">
        <f t="shared" si="20"/>
        <v>-5258</v>
      </c>
      <c r="M393" s="221" t="e">
        <f t="shared" si="21"/>
        <v>#DIV/0!</v>
      </c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</row>
    <row r="394" spans="1:163" ht="38.25">
      <c r="A394" s="25"/>
      <c r="B394" s="26"/>
      <c r="C394" s="26"/>
      <c r="D394" s="26"/>
      <c r="E394" s="26"/>
      <c r="F394" s="27"/>
      <c r="G394" s="178" t="s">
        <v>269</v>
      </c>
      <c r="H394" s="194">
        <f>+H395+H396+H397</f>
        <v>0</v>
      </c>
      <c r="I394" s="194">
        <f>+I395+I396+I397</f>
        <v>199502</v>
      </c>
      <c r="J394" s="194">
        <f>+J395+J396+J397</f>
        <v>0</v>
      </c>
      <c r="K394" s="230">
        <f>+K395+K396+K397</f>
        <v>199502</v>
      </c>
      <c r="L394" s="189">
        <f t="shared" si="20"/>
        <v>-199502</v>
      </c>
      <c r="M394" s="221" t="e">
        <f t="shared" si="21"/>
        <v>#DIV/0!</v>
      </c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</row>
    <row r="395" spans="1:163" ht="15">
      <c r="A395" s="34"/>
      <c r="B395" s="35"/>
      <c r="C395" s="35"/>
      <c r="D395" s="35"/>
      <c r="E395" s="35"/>
      <c r="F395" s="36"/>
      <c r="G395" s="179" t="s">
        <v>270</v>
      </c>
      <c r="H395" s="206">
        <v>0</v>
      </c>
      <c r="I395" s="206">
        <v>193502</v>
      </c>
      <c r="J395" s="206">
        <v>0</v>
      </c>
      <c r="K395" s="223">
        <f>I395+J395</f>
        <v>193502</v>
      </c>
      <c r="L395" s="189">
        <f aca="true" t="shared" si="23" ref="L395:L418">H395-K395</f>
        <v>-193502</v>
      </c>
      <c r="M395" s="221" t="e">
        <f aca="true" t="shared" si="24" ref="M395:M418">K395/H395*100</f>
        <v>#DIV/0!</v>
      </c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</row>
    <row r="396" spans="1:163" ht="15">
      <c r="A396" s="34"/>
      <c r="B396" s="35"/>
      <c r="C396" s="35"/>
      <c r="D396" s="35"/>
      <c r="E396" s="35"/>
      <c r="F396" s="36"/>
      <c r="G396" s="179" t="s">
        <v>271</v>
      </c>
      <c r="H396" s="206">
        <v>0</v>
      </c>
      <c r="I396" s="206">
        <v>0</v>
      </c>
      <c r="J396" s="206">
        <v>0</v>
      </c>
      <c r="K396" s="223">
        <f>I396+J396</f>
        <v>0</v>
      </c>
      <c r="L396" s="189">
        <f t="shared" si="23"/>
        <v>0</v>
      </c>
      <c r="M396" s="221" t="e">
        <f t="shared" si="24"/>
        <v>#DIV/0!</v>
      </c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</row>
    <row r="397" spans="1:163" ht="15">
      <c r="A397" s="34"/>
      <c r="B397" s="35"/>
      <c r="C397" s="35"/>
      <c r="D397" s="35"/>
      <c r="E397" s="35"/>
      <c r="F397" s="36"/>
      <c r="G397" s="179" t="s">
        <v>272</v>
      </c>
      <c r="H397" s="206">
        <v>0</v>
      </c>
      <c r="I397" s="206">
        <v>6000</v>
      </c>
      <c r="J397" s="206">
        <v>0</v>
      </c>
      <c r="K397" s="223">
        <f>I397+J397</f>
        <v>6000</v>
      </c>
      <c r="L397" s="189">
        <f t="shared" si="23"/>
        <v>-6000</v>
      </c>
      <c r="M397" s="221" t="e">
        <f t="shared" si="24"/>
        <v>#DIV/0!</v>
      </c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</row>
    <row r="398" spans="1:163" ht="15">
      <c r="A398" s="34"/>
      <c r="B398" s="35"/>
      <c r="C398" s="35"/>
      <c r="D398" s="35"/>
      <c r="E398" s="35"/>
      <c r="F398" s="36"/>
      <c r="G398" s="179" t="s">
        <v>273</v>
      </c>
      <c r="H398" s="206"/>
      <c r="I398" s="206">
        <v>0</v>
      </c>
      <c r="J398" s="206"/>
      <c r="K398" s="223">
        <f>I398+J398</f>
        <v>0</v>
      </c>
      <c r="L398" s="189">
        <f t="shared" si="23"/>
        <v>0</v>
      </c>
      <c r="M398" s="221" t="e">
        <f t="shared" si="24"/>
        <v>#DIV/0!</v>
      </c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</row>
    <row r="399" spans="1:163" ht="23.25" customHeight="1">
      <c r="A399" s="34"/>
      <c r="B399" s="35"/>
      <c r="C399" s="35"/>
      <c r="D399" s="35"/>
      <c r="E399" s="35"/>
      <c r="F399" s="36"/>
      <c r="G399" s="179" t="s">
        <v>274</v>
      </c>
      <c r="H399" s="188"/>
      <c r="I399" s="188">
        <v>0</v>
      </c>
      <c r="J399" s="188"/>
      <c r="K399" s="223">
        <f>I399+J399</f>
        <v>0</v>
      </c>
      <c r="L399" s="189">
        <f t="shared" si="23"/>
        <v>0</v>
      </c>
      <c r="M399" s="221" t="e">
        <f t="shared" si="24"/>
        <v>#DIV/0!</v>
      </c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</row>
    <row r="400" spans="1:163" ht="15" hidden="1">
      <c r="A400" s="34"/>
      <c r="B400" s="35"/>
      <c r="C400" s="35"/>
      <c r="D400" s="35"/>
      <c r="E400" s="35"/>
      <c r="F400" s="36"/>
      <c r="G400" s="171"/>
      <c r="H400" s="188"/>
      <c r="I400" s="188"/>
      <c r="J400" s="188"/>
      <c r="K400" s="223"/>
      <c r="L400" s="189">
        <f t="shared" si="23"/>
        <v>0</v>
      </c>
      <c r="M400" s="221" t="e">
        <f t="shared" si="24"/>
        <v>#DIV/0!</v>
      </c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</row>
    <row r="401" spans="1:163" ht="15" hidden="1">
      <c r="A401" s="34"/>
      <c r="B401" s="35"/>
      <c r="C401" s="35"/>
      <c r="D401" s="35"/>
      <c r="E401" s="35"/>
      <c r="F401" s="36"/>
      <c r="G401" s="171"/>
      <c r="H401" s="188"/>
      <c r="I401" s="188"/>
      <c r="J401" s="188"/>
      <c r="K401" s="223"/>
      <c r="L401" s="189">
        <f t="shared" si="23"/>
        <v>0</v>
      </c>
      <c r="M401" s="221" t="e">
        <f t="shared" si="24"/>
        <v>#DIV/0!</v>
      </c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</row>
    <row r="402" spans="1:163" ht="15" hidden="1">
      <c r="A402" s="34"/>
      <c r="B402" s="35"/>
      <c r="C402" s="35"/>
      <c r="D402" s="35"/>
      <c r="E402" s="35"/>
      <c r="F402" s="36"/>
      <c r="G402" s="171"/>
      <c r="H402" s="188"/>
      <c r="I402" s="188"/>
      <c r="J402" s="188"/>
      <c r="K402" s="223"/>
      <c r="L402" s="189">
        <f t="shared" si="23"/>
        <v>0</v>
      </c>
      <c r="M402" s="221" t="e">
        <f t="shared" si="24"/>
        <v>#DIV/0!</v>
      </c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</row>
    <row r="403" spans="1:163" ht="25.5">
      <c r="A403" s="34"/>
      <c r="B403" s="35"/>
      <c r="C403" s="35"/>
      <c r="D403" s="35"/>
      <c r="E403" s="35"/>
      <c r="F403" s="36"/>
      <c r="G403" s="179" t="s">
        <v>275</v>
      </c>
      <c r="H403" s="206">
        <v>0</v>
      </c>
      <c r="I403" s="206">
        <v>51589</v>
      </c>
      <c r="J403" s="206">
        <v>0</v>
      </c>
      <c r="K403" s="223">
        <f>I403+J403</f>
        <v>51589</v>
      </c>
      <c r="L403" s="189">
        <f t="shared" si="23"/>
        <v>-51589</v>
      </c>
      <c r="M403" s="221" t="e">
        <f t="shared" si="24"/>
        <v>#DIV/0!</v>
      </c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</row>
    <row r="404" spans="1:163" ht="15">
      <c r="A404" s="25"/>
      <c r="B404" s="26"/>
      <c r="C404" s="26"/>
      <c r="D404" s="26">
        <v>79</v>
      </c>
      <c r="E404" s="26"/>
      <c r="F404" s="27"/>
      <c r="G404" s="170" t="s">
        <v>276</v>
      </c>
      <c r="H404" s="194">
        <f>H405</f>
        <v>0</v>
      </c>
      <c r="I404" s="194">
        <v>0</v>
      </c>
      <c r="J404" s="194">
        <f>J405</f>
        <v>0</v>
      </c>
      <c r="K404" s="230">
        <f>K405</f>
        <v>0</v>
      </c>
      <c r="L404" s="189">
        <f t="shared" si="23"/>
        <v>0</v>
      </c>
      <c r="M404" s="221" t="e">
        <f t="shared" si="24"/>
        <v>#DIV/0!</v>
      </c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</row>
    <row r="405" spans="1:163" ht="15">
      <c r="A405" s="25"/>
      <c r="B405" s="26"/>
      <c r="C405" s="26"/>
      <c r="D405" s="26">
        <v>80</v>
      </c>
      <c r="E405" s="26"/>
      <c r="F405" s="27"/>
      <c r="G405" s="170" t="s">
        <v>277</v>
      </c>
      <c r="H405" s="194">
        <f>H406+H407</f>
        <v>0</v>
      </c>
      <c r="I405" s="194">
        <v>0</v>
      </c>
      <c r="J405" s="194">
        <f>J406+J407</f>
        <v>0</v>
      </c>
      <c r="K405" s="230">
        <f>K406+K407</f>
        <v>0</v>
      </c>
      <c r="L405" s="189">
        <f t="shared" si="23"/>
        <v>0</v>
      </c>
      <c r="M405" s="221" t="e">
        <f t="shared" si="24"/>
        <v>#DIV/0!</v>
      </c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</row>
    <row r="406" spans="1:163" ht="25.5">
      <c r="A406" s="34"/>
      <c r="B406" s="35"/>
      <c r="C406" s="35"/>
      <c r="D406" s="35"/>
      <c r="E406" s="35" t="s">
        <v>14</v>
      </c>
      <c r="F406" s="36"/>
      <c r="G406" s="171" t="s">
        <v>278</v>
      </c>
      <c r="H406" s="188">
        <v>0</v>
      </c>
      <c r="I406" s="188">
        <v>0</v>
      </c>
      <c r="J406" s="188">
        <v>0</v>
      </c>
      <c r="K406" s="223">
        <f>I406+J406</f>
        <v>0</v>
      </c>
      <c r="L406" s="189">
        <f t="shared" si="23"/>
        <v>0</v>
      </c>
      <c r="M406" s="221" t="e">
        <f t="shared" si="24"/>
        <v>#DIV/0!</v>
      </c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</row>
    <row r="407" spans="1:163" ht="38.25">
      <c r="A407" s="34"/>
      <c r="B407" s="35"/>
      <c r="C407" s="35"/>
      <c r="D407" s="35"/>
      <c r="E407" s="35" t="s">
        <v>114</v>
      </c>
      <c r="F407" s="36"/>
      <c r="G407" s="171" t="s">
        <v>279</v>
      </c>
      <c r="H407" s="188">
        <v>0</v>
      </c>
      <c r="I407" s="188">
        <v>0</v>
      </c>
      <c r="J407" s="188">
        <v>0</v>
      </c>
      <c r="K407" s="223">
        <f>I407+J407</f>
        <v>0</v>
      </c>
      <c r="L407" s="189">
        <f t="shared" si="23"/>
        <v>0</v>
      </c>
      <c r="M407" s="221" t="e">
        <f t="shared" si="24"/>
        <v>#DIV/0!</v>
      </c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</row>
    <row r="408" spans="1:163" ht="15">
      <c r="A408" s="34"/>
      <c r="B408" s="35"/>
      <c r="C408" s="35"/>
      <c r="D408" s="35">
        <v>85</v>
      </c>
      <c r="E408" s="35"/>
      <c r="F408" s="36"/>
      <c r="G408" s="171" t="s">
        <v>101</v>
      </c>
      <c r="H408" s="188"/>
      <c r="I408" s="188">
        <v>0</v>
      </c>
      <c r="J408" s="188"/>
      <c r="K408" s="223">
        <f>I408+J408</f>
        <v>0</v>
      </c>
      <c r="L408" s="189">
        <f t="shared" si="23"/>
        <v>0</v>
      </c>
      <c r="M408" s="221" t="e">
        <f t="shared" si="24"/>
        <v>#DIV/0!</v>
      </c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</row>
    <row r="409" spans="1:163" ht="15">
      <c r="A409" s="34"/>
      <c r="B409" s="35"/>
      <c r="C409" s="35"/>
      <c r="D409" s="35"/>
      <c r="E409" s="35"/>
      <c r="F409" s="36"/>
      <c r="G409" s="171" t="s">
        <v>152</v>
      </c>
      <c r="H409" s="188"/>
      <c r="I409" s="188"/>
      <c r="J409" s="188"/>
      <c r="K409" s="223"/>
      <c r="L409" s="189">
        <f t="shared" si="23"/>
        <v>0</v>
      </c>
      <c r="M409" s="221" t="e">
        <f t="shared" si="24"/>
        <v>#DIV/0!</v>
      </c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</row>
    <row r="410" spans="1:163" ht="15">
      <c r="A410" s="25" t="s">
        <v>241</v>
      </c>
      <c r="B410" s="26" t="s">
        <v>22</v>
      </c>
      <c r="C410" s="26"/>
      <c r="D410" s="26"/>
      <c r="E410" s="26"/>
      <c r="F410" s="27"/>
      <c r="G410" s="163" t="s">
        <v>280</v>
      </c>
      <c r="H410" s="194">
        <f>SUM(H411:H413)</f>
        <v>1032000</v>
      </c>
      <c r="I410" s="194">
        <f>SUM(I411:I413)</f>
        <v>328000</v>
      </c>
      <c r="J410" s="194">
        <f>SUM(J411:J413)</f>
        <v>0</v>
      </c>
      <c r="K410" s="230">
        <f>SUM(K411:K413)</f>
        <v>328000</v>
      </c>
      <c r="L410" s="189">
        <f t="shared" si="23"/>
        <v>704000</v>
      </c>
      <c r="M410" s="221">
        <f t="shared" si="24"/>
        <v>31.782945736434108</v>
      </c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</row>
    <row r="411" spans="1:163" ht="25.5" customHeight="1">
      <c r="A411" s="25"/>
      <c r="B411" s="26"/>
      <c r="C411" s="26" t="s">
        <v>14</v>
      </c>
      <c r="D411" s="26"/>
      <c r="E411" s="26"/>
      <c r="F411" s="27"/>
      <c r="G411" s="163" t="s">
        <v>281</v>
      </c>
      <c r="H411" s="194">
        <f>H362+H368</f>
        <v>114000</v>
      </c>
      <c r="I411" s="194">
        <f>I362+I368</f>
        <v>0</v>
      </c>
      <c r="J411" s="194">
        <f>J362+J368</f>
        <v>0</v>
      </c>
      <c r="K411" s="230">
        <f>K362+K368</f>
        <v>0</v>
      </c>
      <c r="L411" s="189">
        <f t="shared" si="23"/>
        <v>114000</v>
      </c>
      <c r="M411" s="221">
        <f t="shared" si="24"/>
        <v>0</v>
      </c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</row>
    <row r="412" spans="1:163" ht="25.5">
      <c r="A412" s="25"/>
      <c r="B412" s="26"/>
      <c r="C412" s="26" t="s">
        <v>139</v>
      </c>
      <c r="D412" s="26"/>
      <c r="E412" s="26"/>
      <c r="F412" s="27"/>
      <c r="G412" s="163" t="s">
        <v>282</v>
      </c>
      <c r="H412" s="194">
        <f>H365+H381</f>
        <v>918000</v>
      </c>
      <c r="I412" s="194">
        <f>I365+I381</f>
        <v>328000</v>
      </c>
      <c r="J412" s="194">
        <f>J365+J381</f>
        <v>0</v>
      </c>
      <c r="K412" s="230">
        <f>K365+K381</f>
        <v>328000</v>
      </c>
      <c r="L412" s="189">
        <f t="shared" si="23"/>
        <v>590000</v>
      </c>
      <c r="M412" s="221">
        <f t="shared" si="24"/>
        <v>35.72984749455338</v>
      </c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</row>
    <row r="413" spans="1:163" ht="15">
      <c r="A413" s="25"/>
      <c r="B413" s="26"/>
      <c r="C413" s="26" t="s">
        <v>75</v>
      </c>
      <c r="D413" s="26"/>
      <c r="E413" s="26"/>
      <c r="F413" s="27"/>
      <c r="G413" s="163" t="s">
        <v>283</v>
      </c>
      <c r="H413" s="194">
        <f>H360-H411-H412</f>
        <v>0</v>
      </c>
      <c r="I413" s="194">
        <v>0</v>
      </c>
      <c r="J413" s="194">
        <f>J360-J411-J412</f>
        <v>0</v>
      </c>
      <c r="K413" s="230">
        <f>K360-K411-K412</f>
        <v>0</v>
      </c>
      <c r="L413" s="189">
        <f t="shared" si="23"/>
        <v>0</v>
      </c>
      <c r="M413" s="221" t="e">
        <f t="shared" si="24"/>
        <v>#DIV/0!</v>
      </c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</row>
    <row r="414" spans="1:163" ht="15">
      <c r="A414" s="25">
        <v>8904</v>
      </c>
      <c r="B414" s="26" t="s">
        <v>24</v>
      </c>
      <c r="C414" s="26"/>
      <c r="D414" s="26"/>
      <c r="E414" s="26"/>
      <c r="F414" s="27"/>
      <c r="G414" s="163" t="s">
        <v>284</v>
      </c>
      <c r="H414" s="194">
        <f>+H133+H360+H338</f>
        <v>7243400</v>
      </c>
      <c r="I414" s="194">
        <f>+I133+I360+I338</f>
        <v>4435169</v>
      </c>
      <c r="J414" s="194">
        <f>+J133+J360</f>
        <v>1650099</v>
      </c>
      <c r="K414" s="230">
        <f>+K133+K360</f>
        <v>5479771</v>
      </c>
      <c r="L414" s="189">
        <f t="shared" si="23"/>
        <v>1763629</v>
      </c>
      <c r="M414" s="221">
        <f t="shared" si="24"/>
        <v>75.65191760775326</v>
      </c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</row>
    <row r="415" spans="1:163" ht="15.75" thickBot="1">
      <c r="A415" s="45"/>
      <c r="B415" s="46" t="s">
        <v>22</v>
      </c>
      <c r="C415" s="46"/>
      <c r="D415" s="46"/>
      <c r="E415" s="46"/>
      <c r="F415" s="47"/>
      <c r="G415" s="172" t="s">
        <v>285</v>
      </c>
      <c r="H415" s="199">
        <f>+H78</f>
        <v>15450</v>
      </c>
      <c r="I415" s="199">
        <f>+I78</f>
        <v>7496</v>
      </c>
      <c r="J415" s="199">
        <f>+J78</f>
        <v>3748</v>
      </c>
      <c r="K415" s="235">
        <f>+K78</f>
        <v>11244</v>
      </c>
      <c r="L415" s="189">
        <f t="shared" si="23"/>
        <v>4206</v>
      </c>
      <c r="M415" s="221">
        <f t="shared" si="24"/>
        <v>72.7766990291262</v>
      </c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</row>
    <row r="416" spans="1:163" ht="15">
      <c r="A416" s="251" t="s">
        <v>286</v>
      </c>
      <c r="B416" s="252"/>
      <c r="C416" s="252"/>
      <c r="D416" s="252"/>
      <c r="E416" s="252"/>
      <c r="F416" s="253"/>
      <c r="G416" s="159" t="s">
        <v>287</v>
      </c>
      <c r="H416" s="192">
        <f>H10-H47</f>
        <v>-3055850</v>
      </c>
      <c r="I416" s="192">
        <f>I10-I47</f>
        <v>-1548008.5499999998</v>
      </c>
      <c r="J416" s="192">
        <f>J10-J47</f>
        <v>-1653847</v>
      </c>
      <c r="K416" s="228">
        <f>K10-K47</f>
        <v>433347</v>
      </c>
      <c r="L416" s="189">
        <f t="shared" si="23"/>
        <v>-3489197</v>
      </c>
      <c r="M416" s="221">
        <f t="shared" si="24"/>
        <v>-14.180898931557504</v>
      </c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</row>
    <row r="417" spans="1:163" ht="15">
      <c r="A417" s="25"/>
      <c r="B417" s="26" t="s">
        <v>71</v>
      </c>
      <c r="C417" s="26"/>
      <c r="D417" s="26"/>
      <c r="E417" s="26"/>
      <c r="F417" s="27"/>
      <c r="G417" s="163" t="s">
        <v>288</v>
      </c>
      <c r="H417" s="194">
        <f>+H44-H414</f>
        <v>-3629400</v>
      </c>
      <c r="I417" s="194">
        <v>-2583289</v>
      </c>
      <c r="J417" s="194">
        <f>+J44-J414</f>
        <v>-1650099</v>
      </c>
      <c r="K417" s="230">
        <f>+K44-K414</f>
        <v>-287577</v>
      </c>
      <c r="L417" s="189">
        <f t="shared" si="23"/>
        <v>-3341823</v>
      </c>
      <c r="M417" s="221">
        <f t="shared" si="24"/>
        <v>7.923541081170442</v>
      </c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</row>
    <row r="418" spans="1:163" ht="15.75" thickBot="1">
      <c r="A418" s="45"/>
      <c r="B418" s="46">
        <v>11</v>
      </c>
      <c r="C418" s="46"/>
      <c r="D418" s="46"/>
      <c r="E418" s="46"/>
      <c r="F418" s="47"/>
      <c r="G418" s="172" t="s">
        <v>289</v>
      </c>
      <c r="H418" s="199">
        <f>+H45-H415</f>
        <v>573550</v>
      </c>
      <c r="I418" s="199">
        <v>223942</v>
      </c>
      <c r="J418" s="199">
        <f>+J45-J415</f>
        <v>-3748</v>
      </c>
      <c r="K418" s="235">
        <f>+K45-K415</f>
        <v>663347</v>
      </c>
      <c r="L418" s="189">
        <f t="shared" si="23"/>
        <v>-89797</v>
      </c>
      <c r="M418" s="221">
        <f t="shared" si="24"/>
        <v>115.65635079766368</v>
      </c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</row>
    <row r="419" spans="1:163" ht="15" customHeight="1">
      <c r="A419" s="98"/>
      <c r="B419" s="98"/>
      <c r="C419" s="98"/>
      <c r="D419" s="98"/>
      <c r="E419" s="98"/>
      <c r="F419" s="98"/>
      <c r="G419" s="180"/>
      <c r="H419" s="201"/>
      <c r="I419" s="201"/>
      <c r="J419" s="201"/>
      <c r="K419" s="201"/>
      <c r="L419" s="236"/>
      <c r="M419" s="236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</row>
    <row r="420" spans="1:163" s="104" customFormat="1" ht="38.25">
      <c r="A420" s="98"/>
      <c r="B420" s="98"/>
      <c r="C420" s="98"/>
      <c r="D420" s="99">
        <v>56</v>
      </c>
      <c r="E420" s="99"/>
      <c r="F420" s="99"/>
      <c r="G420" s="180" t="s">
        <v>290</v>
      </c>
      <c r="H420" s="207">
        <f>H421+H425+H429</f>
        <v>0</v>
      </c>
      <c r="I420" s="207">
        <v>0</v>
      </c>
      <c r="J420" s="207">
        <f>J421+J425+J429</f>
        <v>0</v>
      </c>
      <c r="K420" s="207">
        <f>K421+K425+K429</f>
        <v>0</v>
      </c>
      <c r="L420" s="236"/>
      <c r="M420" s="236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103"/>
      <c r="DM420" s="103"/>
      <c r="DN420" s="103"/>
      <c r="DO420" s="103"/>
      <c r="DP420" s="103"/>
      <c r="DQ420" s="103"/>
      <c r="DR420" s="103"/>
      <c r="DS420" s="103"/>
      <c r="DT420" s="103"/>
      <c r="DU420" s="103"/>
      <c r="DV420" s="103"/>
      <c r="DW420" s="103"/>
      <c r="DX420" s="103"/>
      <c r="DY420" s="103"/>
      <c r="DZ420" s="103"/>
      <c r="EA420" s="103"/>
      <c r="EB420" s="103"/>
      <c r="EC420" s="103"/>
      <c r="ED420" s="103"/>
      <c r="EE420" s="103"/>
      <c r="EF420" s="103"/>
      <c r="EG420" s="103"/>
      <c r="EH420" s="103"/>
      <c r="EI420" s="103"/>
      <c r="EJ420" s="103"/>
      <c r="EK420" s="103"/>
      <c r="EL420" s="103"/>
      <c r="EM420" s="103"/>
      <c r="EN420" s="103"/>
      <c r="EO420" s="103"/>
      <c r="EP420" s="103"/>
      <c r="EQ420" s="103"/>
      <c r="ER420" s="103"/>
      <c r="ES420" s="103"/>
      <c r="ET420" s="103"/>
      <c r="EU420" s="103"/>
      <c r="EV420" s="103"/>
      <c r="EW420" s="103"/>
      <c r="EX420" s="103"/>
      <c r="EY420" s="103"/>
      <c r="EZ420" s="103"/>
      <c r="FA420" s="103"/>
      <c r="FB420" s="103"/>
      <c r="FC420" s="103"/>
      <c r="FD420" s="103"/>
      <c r="FE420" s="103"/>
      <c r="FF420" s="103"/>
      <c r="FG420" s="103"/>
    </row>
    <row r="421" spans="1:163" s="105" customFormat="1" ht="15.75">
      <c r="A421" s="98"/>
      <c r="B421" s="98"/>
      <c r="C421" s="98"/>
      <c r="D421" s="99"/>
      <c r="E421" s="99" t="s">
        <v>58</v>
      </c>
      <c r="F421" s="99"/>
      <c r="G421" s="98" t="s">
        <v>254</v>
      </c>
      <c r="H421" s="207">
        <f>H422+H423+H424</f>
        <v>0</v>
      </c>
      <c r="I421" s="207">
        <v>0</v>
      </c>
      <c r="J421" s="207">
        <f>J422+J423+J424</f>
        <v>0</v>
      </c>
      <c r="K421" s="207">
        <f>K422+K423+K424</f>
        <v>0</v>
      </c>
      <c r="L421" s="236"/>
      <c r="M421" s="23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6"/>
      <c r="AU421" s="107"/>
      <c r="AV421" s="107"/>
      <c r="AW421" s="107"/>
      <c r="AX421" s="107"/>
      <c r="AY421" s="107"/>
      <c r="AZ421" s="107"/>
      <c r="BA421" s="107"/>
      <c r="BB421" s="107"/>
      <c r="BC421" s="107"/>
      <c r="BD421" s="107"/>
      <c r="BE421" s="107"/>
      <c r="BF421" s="107"/>
      <c r="BG421" s="107"/>
      <c r="BH421" s="107"/>
      <c r="BI421" s="107"/>
      <c r="BJ421" s="107"/>
      <c r="BK421" s="107"/>
      <c r="BL421" s="107"/>
      <c r="BM421" s="107"/>
      <c r="BN421" s="107"/>
      <c r="BO421" s="107"/>
      <c r="BP421" s="107"/>
      <c r="BQ421" s="107"/>
      <c r="BR421" s="107"/>
      <c r="BS421" s="107"/>
      <c r="BT421" s="107"/>
      <c r="BU421" s="107"/>
      <c r="BV421" s="107"/>
      <c r="BW421" s="107"/>
      <c r="BX421" s="107"/>
      <c r="BY421" s="107"/>
      <c r="BZ421" s="107"/>
      <c r="CA421" s="107"/>
      <c r="CB421" s="107"/>
      <c r="CC421" s="107"/>
      <c r="CD421" s="107"/>
      <c r="CE421" s="107"/>
      <c r="CF421" s="107"/>
      <c r="CG421" s="107"/>
      <c r="CH421" s="107"/>
      <c r="CI421" s="107"/>
      <c r="CJ421" s="107"/>
      <c r="CK421" s="107"/>
      <c r="CL421" s="107"/>
      <c r="CM421" s="107"/>
      <c r="CN421" s="107"/>
      <c r="CO421" s="107"/>
      <c r="CP421" s="107"/>
      <c r="CQ421" s="107"/>
      <c r="CR421" s="107"/>
      <c r="CS421" s="107"/>
      <c r="CT421" s="107"/>
      <c r="CU421" s="107"/>
      <c r="CV421" s="107"/>
      <c r="CW421" s="107"/>
      <c r="CX421" s="107"/>
      <c r="CY421" s="107"/>
      <c r="CZ421" s="107"/>
      <c r="DA421" s="107"/>
      <c r="DB421" s="107"/>
      <c r="DC421" s="107"/>
      <c r="DD421" s="107"/>
      <c r="DE421" s="107"/>
      <c r="DF421" s="107"/>
      <c r="DG421" s="107"/>
      <c r="DH421" s="107"/>
      <c r="DI421" s="107"/>
      <c r="DJ421" s="107"/>
      <c r="DK421" s="107"/>
      <c r="DL421" s="108"/>
      <c r="DM421" s="108"/>
      <c r="DN421" s="108"/>
      <c r="DO421" s="108"/>
      <c r="DP421" s="108"/>
      <c r="DQ421" s="108"/>
      <c r="DR421" s="108"/>
      <c r="DS421" s="108"/>
      <c r="DT421" s="108"/>
      <c r="DU421" s="108"/>
      <c r="DV421" s="108"/>
      <c r="DW421" s="108"/>
      <c r="DX421" s="108"/>
      <c r="DY421" s="108"/>
      <c r="DZ421" s="108"/>
      <c r="EA421" s="108"/>
      <c r="EB421" s="108"/>
      <c r="EC421" s="108"/>
      <c r="ED421" s="108"/>
      <c r="EE421" s="108"/>
      <c r="EF421" s="108"/>
      <c r="EG421" s="108"/>
      <c r="EH421" s="108"/>
      <c r="EI421" s="108"/>
      <c r="EJ421" s="108"/>
      <c r="EK421" s="108"/>
      <c r="EL421" s="108"/>
      <c r="EM421" s="108"/>
      <c r="EN421" s="108"/>
      <c r="EO421" s="108"/>
      <c r="EP421" s="108"/>
      <c r="EQ421" s="108"/>
      <c r="ER421" s="108"/>
      <c r="ES421" s="108"/>
      <c r="ET421" s="108"/>
      <c r="EU421" s="108"/>
      <c r="EV421" s="108"/>
      <c r="EW421" s="108"/>
      <c r="EX421" s="108"/>
      <c r="EY421" s="108"/>
      <c r="EZ421" s="108"/>
      <c r="FA421" s="108"/>
      <c r="FB421" s="108"/>
      <c r="FC421" s="108"/>
      <c r="FD421" s="108"/>
      <c r="FE421" s="108"/>
      <c r="FF421" s="108"/>
      <c r="FG421" s="108"/>
    </row>
    <row r="422" spans="1:163" s="104" customFormat="1" ht="15">
      <c r="A422" s="158"/>
      <c r="B422" s="158"/>
      <c r="C422" s="158"/>
      <c r="D422" s="140"/>
      <c r="E422" s="140"/>
      <c r="F422" s="140" t="s">
        <v>58</v>
      </c>
      <c r="G422" s="181" t="s">
        <v>291</v>
      </c>
      <c r="H422" s="208">
        <v>0</v>
      </c>
      <c r="I422" s="208">
        <v>0</v>
      </c>
      <c r="J422" s="208">
        <v>0</v>
      </c>
      <c r="K422" s="208">
        <f>I422+J422</f>
        <v>0</v>
      </c>
      <c r="L422" s="237"/>
      <c r="M422" s="237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103"/>
      <c r="DM422" s="103"/>
      <c r="DN422" s="103"/>
      <c r="DO422" s="103"/>
      <c r="DP422" s="103"/>
      <c r="DQ422" s="103"/>
      <c r="DR422" s="103"/>
      <c r="DS422" s="103"/>
      <c r="DT422" s="103"/>
      <c r="DU422" s="103"/>
      <c r="DV422" s="103"/>
      <c r="DW422" s="103"/>
      <c r="DX422" s="103"/>
      <c r="DY422" s="103"/>
      <c r="DZ422" s="103"/>
      <c r="EA422" s="103"/>
      <c r="EB422" s="103"/>
      <c r="EC422" s="103"/>
      <c r="ED422" s="103"/>
      <c r="EE422" s="103"/>
      <c r="EF422" s="103"/>
      <c r="EG422" s="103"/>
      <c r="EH422" s="103"/>
      <c r="EI422" s="103"/>
      <c r="EJ422" s="103"/>
      <c r="EK422" s="103"/>
      <c r="EL422" s="103"/>
      <c r="EM422" s="103"/>
      <c r="EN422" s="103"/>
      <c r="EO422" s="103"/>
      <c r="EP422" s="103"/>
      <c r="EQ422" s="103"/>
      <c r="ER422" s="103"/>
      <c r="ES422" s="103"/>
      <c r="ET422" s="103"/>
      <c r="EU422" s="103"/>
      <c r="EV422" s="103"/>
      <c r="EW422" s="103"/>
      <c r="EX422" s="103"/>
      <c r="EY422" s="103"/>
      <c r="EZ422" s="103"/>
      <c r="FA422" s="103"/>
      <c r="FB422" s="103"/>
      <c r="FC422" s="103"/>
      <c r="FD422" s="103"/>
      <c r="FE422" s="103"/>
      <c r="FF422" s="103"/>
      <c r="FG422" s="103"/>
    </row>
    <row r="423" spans="1:163" s="104" customFormat="1" ht="15">
      <c r="A423" s="158"/>
      <c r="B423" s="158"/>
      <c r="C423" s="158"/>
      <c r="D423" s="140"/>
      <c r="E423" s="140"/>
      <c r="F423" s="140" t="s">
        <v>60</v>
      </c>
      <c r="G423" s="181" t="s">
        <v>292</v>
      </c>
      <c r="H423" s="208">
        <v>0</v>
      </c>
      <c r="I423" s="208">
        <v>0</v>
      </c>
      <c r="J423" s="208">
        <v>0</v>
      </c>
      <c r="K423" s="208">
        <f>I423+J423</f>
        <v>0</v>
      </c>
      <c r="L423" s="236"/>
      <c r="M423" s="236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103"/>
      <c r="DM423" s="103"/>
      <c r="DN423" s="103"/>
      <c r="DO423" s="103"/>
      <c r="DP423" s="103"/>
      <c r="DQ423" s="103"/>
      <c r="DR423" s="103"/>
      <c r="DS423" s="103"/>
      <c r="DT423" s="103"/>
      <c r="DU423" s="103"/>
      <c r="DV423" s="103"/>
      <c r="DW423" s="103"/>
      <c r="DX423" s="103"/>
      <c r="DY423" s="103"/>
      <c r="DZ423" s="103"/>
      <c r="EA423" s="103"/>
      <c r="EB423" s="103"/>
      <c r="EC423" s="103"/>
      <c r="ED423" s="103"/>
      <c r="EE423" s="103"/>
      <c r="EF423" s="103"/>
      <c r="EG423" s="103"/>
      <c r="EH423" s="103"/>
      <c r="EI423" s="103"/>
      <c r="EJ423" s="103"/>
      <c r="EK423" s="103"/>
      <c r="EL423" s="103"/>
      <c r="EM423" s="103"/>
      <c r="EN423" s="103"/>
      <c r="EO423" s="103"/>
      <c r="EP423" s="103"/>
      <c r="EQ423" s="103"/>
      <c r="ER423" s="103"/>
      <c r="ES423" s="103"/>
      <c r="ET423" s="103"/>
      <c r="EU423" s="103"/>
      <c r="EV423" s="103"/>
      <c r="EW423" s="103"/>
      <c r="EX423" s="103"/>
      <c r="EY423" s="103"/>
      <c r="EZ423" s="103"/>
      <c r="FA423" s="103"/>
      <c r="FB423" s="103"/>
      <c r="FC423" s="103"/>
      <c r="FD423" s="103"/>
      <c r="FE423" s="103"/>
      <c r="FF423" s="103"/>
      <c r="FG423" s="103"/>
    </row>
    <row r="424" spans="1:163" s="104" customFormat="1" ht="15">
      <c r="A424" s="158"/>
      <c r="B424" s="158"/>
      <c r="C424" s="158"/>
      <c r="D424" s="140"/>
      <c r="E424" s="140"/>
      <c r="F424" s="140" t="s">
        <v>215</v>
      </c>
      <c r="G424" s="181" t="s">
        <v>293</v>
      </c>
      <c r="H424" s="208">
        <v>0</v>
      </c>
      <c r="I424" s="208">
        <v>0</v>
      </c>
      <c r="J424" s="208">
        <v>0</v>
      </c>
      <c r="K424" s="208">
        <f>I424+J424</f>
        <v>0</v>
      </c>
      <c r="L424" s="236"/>
      <c r="M424" s="236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103"/>
      <c r="DM424" s="103"/>
      <c r="DN424" s="103"/>
      <c r="DO424" s="103"/>
      <c r="DP424" s="103"/>
      <c r="DQ424" s="103"/>
      <c r="DR424" s="103"/>
      <c r="DS424" s="103"/>
      <c r="DT424" s="103"/>
      <c r="DU424" s="103"/>
      <c r="DV424" s="103"/>
      <c r="DW424" s="103"/>
      <c r="DX424" s="103"/>
      <c r="DY424" s="103"/>
      <c r="DZ424" s="103"/>
      <c r="EA424" s="103"/>
      <c r="EB424" s="103"/>
      <c r="EC424" s="103"/>
      <c r="ED424" s="103"/>
      <c r="EE424" s="103"/>
      <c r="EF424" s="103"/>
      <c r="EG424" s="103"/>
      <c r="EH424" s="103"/>
      <c r="EI424" s="103"/>
      <c r="EJ424" s="103"/>
      <c r="EK424" s="103"/>
      <c r="EL424" s="103"/>
      <c r="EM424" s="103"/>
      <c r="EN424" s="103"/>
      <c r="EO424" s="103"/>
      <c r="EP424" s="103"/>
      <c r="EQ424" s="103"/>
      <c r="ER424" s="103"/>
      <c r="ES424" s="103"/>
      <c r="ET424" s="103"/>
      <c r="EU424" s="103"/>
      <c r="EV424" s="103"/>
      <c r="EW424" s="103"/>
      <c r="EX424" s="103"/>
      <c r="EY424" s="103"/>
      <c r="EZ424" s="103"/>
      <c r="FA424" s="103"/>
      <c r="FB424" s="103"/>
      <c r="FC424" s="103"/>
      <c r="FD424" s="103"/>
      <c r="FE424" s="103"/>
      <c r="FF424" s="103"/>
      <c r="FG424" s="103"/>
    </row>
    <row r="425" spans="1:163" s="105" customFormat="1" ht="15.75">
      <c r="A425" s="98"/>
      <c r="B425" s="98"/>
      <c r="C425" s="98"/>
      <c r="D425" s="99"/>
      <c r="E425" s="99" t="s">
        <v>60</v>
      </c>
      <c r="F425" s="99"/>
      <c r="G425" s="180" t="s">
        <v>255</v>
      </c>
      <c r="H425" s="207">
        <f>H426+H427+H428</f>
        <v>0</v>
      </c>
      <c r="I425" s="207">
        <v>0</v>
      </c>
      <c r="J425" s="207">
        <f>J426+J427+J428</f>
        <v>0</v>
      </c>
      <c r="K425" s="207">
        <f>K426+K427+K428</f>
        <v>0</v>
      </c>
      <c r="L425" s="236"/>
      <c r="M425" s="23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6"/>
      <c r="AU425" s="107"/>
      <c r="AV425" s="107"/>
      <c r="AW425" s="107"/>
      <c r="AX425" s="107"/>
      <c r="AY425" s="107"/>
      <c r="AZ425" s="107"/>
      <c r="BA425" s="107"/>
      <c r="BB425" s="107"/>
      <c r="BC425" s="107"/>
      <c r="BD425" s="107"/>
      <c r="BE425" s="107"/>
      <c r="BF425" s="107"/>
      <c r="BG425" s="107"/>
      <c r="BH425" s="107"/>
      <c r="BI425" s="107"/>
      <c r="BJ425" s="107"/>
      <c r="BK425" s="107"/>
      <c r="BL425" s="107"/>
      <c r="BM425" s="107"/>
      <c r="BN425" s="107"/>
      <c r="BO425" s="107"/>
      <c r="BP425" s="107"/>
      <c r="BQ425" s="107"/>
      <c r="BR425" s="107"/>
      <c r="BS425" s="107"/>
      <c r="BT425" s="107"/>
      <c r="BU425" s="107"/>
      <c r="BV425" s="107"/>
      <c r="BW425" s="107"/>
      <c r="BX425" s="107"/>
      <c r="BY425" s="107"/>
      <c r="BZ425" s="107"/>
      <c r="CA425" s="107"/>
      <c r="CB425" s="107"/>
      <c r="CC425" s="107"/>
      <c r="CD425" s="107"/>
      <c r="CE425" s="107"/>
      <c r="CF425" s="107"/>
      <c r="CG425" s="107"/>
      <c r="CH425" s="107"/>
      <c r="CI425" s="107"/>
      <c r="CJ425" s="107"/>
      <c r="CK425" s="107"/>
      <c r="CL425" s="107"/>
      <c r="CM425" s="107"/>
      <c r="CN425" s="107"/>
      <c r="CO425" s="107"/>
      <c r="CP425" s="107"/>
      <c r="CQ425" s="107"/>
      <c r="CR425" s="107"/>
      <c r="CS425" s="107"/>
      <c r="CT425" s="107"/>
      <c r="CU425" s="107"/>
      <c r="CV425" s="107"/>
      <c r="CW425" s="107"/>
      <c r="CX425" s="107"/>
      <c r="CY425" s="107"/>
      <c r="CZ425" s="107"/>
      <c r="DA425" s="107"/>
      <c r="DB425" s="107"/>
      <c r="DC425" s="107"/>
      <c r="DD425" s="107"/>
      <c r="DE425" s="107"/>
      <c r="DF425" s="107"/>
      <c r="DG425" s="107"/>
      <c r="DH425" s="107"/>
      <c r="DI425" s="107"/>
      <c r="DJ425" s="107"/>
      <c r="DK425" s="107"/>
      <c r="DL425" s="108"/>
      <c r="DM425" s="108"/>
      <c r="DN425" s="108"/>
      <c r="DO425" s="108"/>
      <c r="DP425" s="108"/>
      <c r="DQ425" s="108"/>
      <c r="DR425" s="108"/>
      <c r="DS425" s="108"/>
      <c r="DT425" s="108"/>
      <c r="DU425" s="108"/>
      <c r="DV425" s="108"/>
      <c r="DW425" s="108"/>
      <c r="DX425" s="108"/>
      <c r="DY425" s="108"/>
      <c r="DZ425" s="108"/>
      <c r="EA425" s="108"/>
      <c r="EB425" s="108"/>
      <c r="EC425" s="108"/>
      <c r="ED425" s="108"/>
      <c r="EE425" s="108"/>
      <c r="EF425" s="108"/>
      <c r="EG425" s="108"/>
      <c r="EH425" s="108"/>
      <c r="EI425" s="108"/>
      <c r="EJ425" s="108"/>
      <c r="EK425" s="108"/>
      <c r="EL425" s="108"/>
      <c r="EM425" s="108"/>
      <c r="EN425" s="108"/>
      <c r="EO425" s="108"/>
      <c r="EP425" s="108"/>
      <c r="EQ425" s="108"/>
      <c r="ER425" s="108"/>
      <c r="ES425" s="108"/>
      <c r="ET425" s="108"/>
      <c r="EU425" s="108"/>
      <c r="EV425" s="108"/>
      <c r="EW425" s="108"/>
      <c r="EX425" s="108"/>
      <c r="EY425" s="108"/>
      <c r="EZ425" s="108"/>
      <c r="FA425" s="108"/>
      <c r="FB425" s="108"/>
      <c r="FC425" s="108"/>
      <c r="FD425" s="108"/>
      <c r="FE425" s="108"/>
      <c r="FF425" s="108"/>
      <c r="FG425" s="108"/>
    </row>
    <row r="426" spans="1:163" s="104" customFormat="1" ht="15">
      <c r="A426" s="158"/>
      <c r="B426" s="158"/>
      <c r="C426" s="158"/>
      <c r="D426" s="140"/>
      <c r="E426" s="140"/>
      <c r="F426" s="140" t="s">
        <v>58</v>
      </c>
      <c r="G426" s="181" t="s">
        <v>291</v>
      </c>
      <c r="H426" s="208"/>
      <c r="I426" s="208">
        <v>0</v>
      </c>
      <c r="J426" s="208"/>
      <c r="K426" s="208">
        <f>I426+J426</f>
        <v>0</v>
      </c>
      <c r="L426" s="237"/>
      <c r="M426" s="237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103"/>
      <c r="DM426" s="103"/>
      <c r="DN426" s="103"/>
      <c r="DO426" s="103"/>
      <c r="DP426" s="103"/>
      <c r="DQ426" s="103"/>
      <c r="DR426" s="103"/>
      <c r="DS426" s="103"/>
      <c r="DT426" s="103"/>
      <c r="DU426" s="103"/>
      <c r="DV426" s="103"/>
      <c r="DW426" s="103"/>
      <c r="DX426" s="103"/>
      <c r="DY426" s="103"/>
      <c r="DZ426" s="103"/>
      <c r="EA426" s="103"/>
      <c r="EB426" s="103"/>
      <c r="EC426" s="103"/>
      <c r="ED426" s="103"/>
      <c r="EE426" s="103"/>
      <c r="EF426" s="103"/>
      <c r="EG426" s="103"/>
      <c r="EH426" s="103"/>
      <c r="EI426" s="103"/>
      <c r="EJ426" s="103"/>
      <c r="EK426" s="103"/>
      <c r="EL426" s="103"/>
      <c r="EM426" s="103"/>
      <c r="EN426" s="103"/>
      <c r="EO426" s="103"/>
      <c r="EP426" s="103"/>
      <c r="EQ426" s="103"/>
      <c r="ER426" s="103"/>
      <c r="ES426" s="103"/>
      <c r="ET426" s="103"/>
      <c r="EU426" s="103"/>
      <c r="EV426" s="103"/>
      <c r="EW426" s="103"/>
      <c r="EX426" s="103"/>
      <c r="EY426" s="103"/>
      <c r="EZ426" s="103"/>
      <c r="FA426" s="103"/>
      <c r="FB426" s="103"/>
      <c r="FC426" s="103"/>
      <c r="FD426" s="103"/>
      <c r="FE426" s="103"/>
      <c r="FF426" s="103"/>
      <c r="FG426" s="103"/>
    </row>
    <row r="427" spans="1:163" s="104" customFormat="1" ht="15">
      <c r="A427" s="158"/>
      <c r="B427" s="158"/>
      <c r="C427" s="158"/>
      <c r="D427" s="140"/>
      <c r="E427" s="140"/>
      <c r="F427" s="140" t="s">
        <v>60</v>
      </c>
      <c r="G427" s="181" t="s">
        <v>292</v>
      </c>
      <c r="H427" s="208"/>
      <c r="I427" s="208">
        <v>0</v>
      </c>
      <c r="J427" s="208"/>
      <c r="K427" s="208">
        <f>I427+J427</f>
        <v>0</v>
      </c>
      <c r="L427" s="236"/>
      <c r="M427" s="236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103"/>
      <c r="DM427" s="103"/>
      <c r="DN427" s="103"/>
      <c r="DO427" s="103"/>
      <c r="DP427" s="103"/>
      <c r="DQ427" s="103"/>
      <c r="DR427" s="103"/>
      <c r="DS427" s="103"/>
      <c r="DT427" s="103"/>
      <c r="DU427" s="103"/>
      <c r="DV427" s="103"/>
      <c r="DW427" s="103"/>
      <c r="DX427" s="103"/>
      <c r="DY427" s="103"/>
      <c r="DZ427" s="103"/>
      <c r="EA427" s="103"/>
      <c r="EB427" s="103"/>
      <c r="EC427" s="103"/>
      <c r="ED427" s="103"/>
      <c r="EE427" s="103"/>
      <c r="EF427" s="103"/>
      <c r="EG427" s="103"/>
      <c r="EH427" s="103"/>
      <c r="EI427" s="103"/>
      <c r="EJ427" s="103"/>
      <c r="EK427" s="103"/>
      <c r="EL427" s="103"/>
      <c r="EM427" s="103"/>
      <c r="EN427" s="103"/>
      <c r="EO427" s="103"/>
      <c r="EP427" s="103"/>
      <c r="EQ427" s="103"/>
      <c r="ER427" s="103"/>
      <c r="ES427" s="103"/>
      <c r="ET427" s="103"/>
      <c r="EU427" s="103"/>
      <c r="EV427" s="103"/>
      <c r="EW427" s="103"/>
      <c r="EX427" s="103"/>
      <c r="EY427" s="103"/>
      <c r="EZ427" s="103"/>
      <c r="FA427" s="103"/>
      <c r="FB427" s="103"/>
      <c r="FC427" s="103"/>
      <c r="FD427" s="103"/>
      <c r="FE427" s="103"/>
      <c r="FF427" s="103"/>
      <c r="FG427" s="103"/>
    </row>
    <row r="428" spans="1:163" s="104" customFormat="1" ht="15">
      <c r="A428" s="158"/>
      <c r="B428" s="158"/>
      <c r="C428" s="158"/>
      <c r="D428" s="140"/>
      <c r="E428" s="140"/>
      <c r="F428" s="140" t="s">
        <v>215</v>
      </c>
      <c r="G428" s="181" t="s">
        <v>293</v>
      </c>
      <c r="H428" s="208">
        <v>0</v>
      </c>
      <c r="I428" s="208">
        <v>0</v>
      </c>
      <c r="J428" s="208">
        <v>0</v>
      </c>
      <c r="K428" s="208">
        <f>I428+J428</f>
        <v>0</v>
      </c>
      <c r="L428" s="236"/>
      <c r="M428" s="236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103"/>
      <c r="DM428" s="103"/>
      <c r="DN428" s="103"/>
      <c r="DO428" s="103"/>
      <c r="DP428" s="103"/>
      <c r="DQ428" s="103"/>
      <c r="DR428" s="103"/>
      <c r="DS428" s="103"/>
      <c r="DT428" s="103"/>
      <c r="DU428" s="103"/>
      <c r="DV428" s="103"/>
      <c r="DW428" s="103"/>
      <c r="DX428" s="103"/>
      <c r="DY428" s="103"/>
      <c r="DZ428" s="103"/>
      <c r="EA428" s="103"/>
      <c r="EB428" s="103"/>
      <c r="EC428" s="103"/>
      <c r="ED428" s="103"/>
      <c r="EE428" s="103"/>
      <c r="EF428" s="103"/>
      <c r="EG428" s="103"/>
      <c r="EH428" s="103"/>
      <c r="EI428" s="103"/>
      <c r="EJ428" s="103"/>
      <c r="EK428" s="103"/>
      <c r="EL428" s="103"/>
      <c r="EM428" s="103"/>
      <c r="EN428" s="103"/>
      <c r="EO428" s="103"/>
      <c r="EP428" s="103"/>
      <c r="EQ428" s="103"/>
      <c r="ER428" s="103"/>
      <c r="ES428" s="103"/>
      <c r="ET428" s="103"/>
      <c r="EU428" s="103"/>
      <c r="EV428" s="103"/>
      <c r="EW428" s="103"/>
      <c r="EX428" s="103"/>
      <c r="EY428" s="103"/>
      <c r="EZ428" s="103"/>
      <c r="FA428" s="103"/>
      <c r="FB428" s="103"/>
      <c r="FC428" s="103"/>
      <c r="FD428" s="103"/>
      <c r="FE428" s="103"/>
      <c r="FF428" s="103"/>
      <c r="FG428" s="103"/>
    </row>
    <row r="429" spans="1:163" s="105" customFormat="1" ht="38.25">
      <c r="A429" s="98"/>
      <c r="B429" s="98"/>
      <c r="C429" s="98"/>
      <c r="D429" s="99"/>
      <c r="E429" s="99" t="s">
        <v>294</v>
      </c>
      <c r="F429" s="99"/>
      <c r="G429" s="180" t="s">
        <v>295</v>
      </c>
      <c r="H429" s="207">
        <f>H430+H431+H432</f>
        <v>0</v>
      </c>
      <c r="I429" s="207">
        <v>0</v>
      </c>
      <c r="J429" s="207">
        <f>J430+J431+J432</f>
        <v>0</v>
      </c>
      <c r="K429" s="207">
        <f>K430+K431+K432</f>
        <v>0</v>
      </c>
      <c r="L429" s="236"/>
      <c r="M429" s="23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  <c r="AU429" s="107"/>
      <c r="AV429" s="107"/>
      <c r="AW429" s="107"/>
      <c r="AX429" s="107"/>
      <c r="AY429" s="107"/>
      <c r="AZ429" s="107"/>
      <c r="BA429" s="107"/>
      <c r="BB429" s="107"/>
      <c r="BC429" s="107"/>
      <c r="BD429" s="107"/>
      <c r="BE429" s="107"/>
      <c r="BF429" s="107"/>
      <c r="BG429" s="107"/>
      <c r="BH429" s="107"/>
      <c r="BI429" s="107"/>
      <c r="BJ429" s="107"/>
      <c r="BK429" s="107"/>
      <c r="BL429" s="107"/>
      <c r="BM429" s="107"/>
      <c r="BN429" s="107"/>
      <c r="BO429" s="107"/>
      <c r="BP429" s="107"/>
      <c r="BQ429" s="107"/>
      <c r="BR429" s="107"/>
      <c r="BS429" s="107"/>
      <c r="BT429" s="107"/>
      <c r="BU429" s="107"/>
      <c r="BV429" s="107"/>
      <c r="BW429" s="107"/>
      <c r="BX429" s="107"/>
      <c r="BY429" s="107"/>
      <c r="BZ429" s="107"/>
      <c r="CA429" s="107"/>
      <c r="CB429" s="107"/>
      <c r="CC429" s="107"/>
      <c r="CD429" s="107"/>
      <c r="CE429" s="107"/>
      <c r="CF429" s="107"/>
      <c r="CG429" s="107"/>
      <c r="CH429" s="107"/>
      <c r="CI429" s="107"/>
      <c r="CJ429" s="107"/>
      <c r="CK429" s="107"/>
      <c r="CL429" s="107"/>
      <c r="CM429" s="107"/>
      <c r="CN429" s="107"/>
      <c r="CO429" s="107"/>
      <c r="CP429" s="107"/>
      <c r="CQ429" s="107"/>
      <c r="CR429" s="107"/>
      <c r="CS429" s="107"/>
      <c r="CT429" s="107"/>
      <c r="CU429" s="107"/>
      <c r="CV429" s="107"/>
      <c r="CW429" s="107"/>
      <c r="CX429" s="107"/>
      <c r="CY429" s="107"/>
      <c r="CZ429" s="107"/>
      <c r="DA429" s="107"/>
      <c r="DB429" s="107"/>
      <c r="DC429" s="107"/>
      <c r="DD429" s="107"/>
      <c r="DE429" s="107"/>
      <c r="DF429" s="107"/>
      <c r="DG429" s="107"/>
      <c r="DH429" s="107"/>
      <c r="DI429" s="107"/>
      <c r="DJ429" s="107"/>
      <c r="DK429" s="107"/>
      <c r="DL429" s="108"/>
      <c r="DM429" s="108"/>
      <c r="DN429" s="108"/>
      <c r="DO429" s="108"/>
      <c r="DP429" s="108"/>
      <c r="DQ429" s="108"/>
      <c r="DR429" s="108"/>
      <c r="DS429" s="108"/>
      <c r="DT429" s="108"/>
      <c r="DU429" s="108"/>
      <c r="DV429" s="108"/>
      <c r="DW429" s="108"/>
      <c r="DX429" s="108"/>
      <c r="DY429" s="108"/>
      <c r="DZ429" s="108"/>
      <c r="EA429" s="108"/>
      <c r="EB429" s="108"/>
      <c r="EC429" s="108"/>
      <c r="ED429" s="108"/>
      <c r="EE429" s="108"/>
      <c r="EF429" s="108"/>
      <c r="EG429" s="108"/>
      <c r="EH429" s="108"/>
      <c r="EI429" s="108"/>
      <c r="EJ429" s="108"/>
      <c r="EK429" s="108"/>
      <c r="EL429" s="108"/>
      <c r="EM429" s="108"/>
      <c r="EN429" s="108"/>
      <c r="EO429" s="108"/>
      <c r="EP429" s="108"/>
      <c r="EQ429" s="108"/>
      <c r="ER429" s="108"/>
      <c r="ES429" s="108"/>
      <c r="ET429" s="108"/>
      <c r="EU429" s="108"/>
      <c r="EV429" s="108"/>
      <c r="EW429" s="108"/>
      <c r="EX429" s="108"/>
      <c r="EY429" s="108"/>
      <c r="EZ429" s="108"/>
      <c r="FA429" s="108"/>
      <c r="FB429" s="108"/>
      <c r="FC429" s="108"/>
      <c r="FD429" s="108"/>
      <c r="FE429" s="108"/>
      <c r="FF429" s="108"/>
      <c r="FG429" s="108"/>
    </row>
    <row r="430" spans="1:163" s="104" customFormat="1" ht="15">
      <c r="A430" s="158"/>
      <c r="B430" s="158"/>
      <c r="C430" s="158"/>
      <c r="D430" s="140"/>
      <c r="E430" s="140"/>
      <c r="F430" s="140" t="s">
        <v>58</v>
      </c>
      <c r="G430" s="181" t="s">
        <v>291</v>
      </c>
      <c r="H430" s="208">
        <v>0</v>
      </c>
      <c r="I430" s="208">
        <v>0</v>
      </c>
      <c r="J430" s="208">
        <v>0</v>
      </c>
      <c r="K430" s="208">
        <f>I430+J430</f>
        <v>0</v>
      </c>
      <c r="L430" s="237"/>
      <c r="M430" s="237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103"/>
      <c r="DM430" s="103"/>
      <c r="DN430" s="103"/>
      <c r="DO430" s="103"/>
      <c r="DP430" s="103"/>
      <c r="DQ430" s="103"/>
      <c r="DR430" s="103"/>
      <c r="DS430" s="103"/>
      <c r="DT430" s="103"/>
      <c r="DU430" s="103"/>
      <c r="DV430" s="103"/>
      <c r="DW430" s="103"/>
      <c r="DX430" s="103"/>
      <c r="DY430" s="103"/>
      <c r="DZ430" s="103"/>
      <c r="EA430" s="103"/>
      <c r="EB430" s="103"/>
      <c r="EC430" s="103"/>
      <c r="ED430" s="103"/>
      <c r="EE430" s="103"/>
      <c r="EF430" s="103"/>
      <c r="EG430" s="103"/>
      <c r="EH430" s="103"/>
      <c r="EI430" s="103"/>
      <c r="EJ430" s="103"/>
      <c r="EK430" s="103"/>
      <c r="EL430" s="103"/>
      <c r="EM430" s="103"/>
      <c r="EN430" s="103"/>
      <c r="EO430" s="103"/>
      <c r="EP430" s="103"/>
      <c r="EQ430" s="103"/>
      <c r="ER430" s="103"/>
      <c r="ES430" s="103"/>
      <c r="ET430" s="103"/>
      <c r="EU430" s="103"/>
      <c r="EV430" s="103"/>
      <c r="EW430" s="103"/>
      <c r="EX430" s="103"/>
      <c r="EY430" s="103"/>
      <c r="EZ430" s="103"/>
      <c r="FA430" s="103"/>
      <c r="FB430" s="103"/>
      <c r="FC430" s="103"/>
      <c r="FD430" s="103"/>
      <c r="FE430" s="103"/>
      <c r="FF430" s="103"/>
      <c r="FG430" s="103"/>
    </row>
    <row r="431" spans="1:163" s="104" customFormat="1" ht="15">
      <c r="A431" s="158"/>
      <c r="B431" s="158"/>
      <c r="C431" s="158"/>
      <c r="D431" s="140"/>
      <c r="E431" s="140"/>
      <c r="F431" s="140" t="s">
        <v>60</v>
      </c>
      <c r="G431" s="181" t="s">
        <v>292</v>
      </c>
      <c r="H431" s="208">
        <v>0</v>
      </c>
      <c r="I431" s="208">
        <v>0</v>
      </c>
      <c r="J431" s="208">
        <v>0</v>
      </c>
      <c r="K431" s="208">
        <f>I431+J431</f>
        <v>0</v>
      </c>
      <c r="L431" s="236"/>
      <c r="M431" s="236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103"/>
      <c r="DM431" s="103"/>
      <c r="DN431" s="103"/>
      <c r="DO431" s="103"/>
      <c r="DP431" s="103"/>
      <c r="DQ431" s="103"/>
      <c r="DR431" s="103"/>
      <c r="DS431" s="103"/>
      <c r="DT431" s="103"/>
      <c r="DU431" s="103"/>
      <c r="DV431" s="103"/>
      <c r="DW431" s="103"/>
      <c r="DX431" s="103"/>
      <c r="DY431" s="103"/>
      <c r="DZ431" s="103"/>
      <c r="EA431" s="103"/>
      <c r="EB431" s="103"/>
      <c r="EC431" s="103"/>
      <c r="ED431" s="103"/>
      <c r="EE431" s="103"/>
      <c r="EF431" s="103"/>
      <c r="EG431" s="103"/>
      <c r="EH431" s="103"/>
      <c r="EI431" s="103"/>
      <c r="EJ431" s="103"/>
      <c r="EK431" s="103"/>
      <c r="EL431" s="103"/>
      <c r="EM431" s="103"/>
      <c r="EN431" s="103"/>
      <c r="EO431" s="103"/>
      <c r="EP431" s="103"/>
      <c r="EQ431" s="103"/>
      <c r="ER431" s="103"/>
      <c r="ES431" s="103"/>
      <c r="ET431" s="103"/>
      <c r="EU431" s="103"/>
      <c r="EV431" s="103"/>
      <c r="EW431" s="103"/>
      <c r="EX431" s="103"/>
      <c r="EY431" s="103"/>
      <c r="EZ431" s="103"/>
      <c r="FA431" s="103"/>
      <c r="FB431" s="103"/>
      <c r="FC431" s="103"/>
      <c r="FD431" s="103"/>
      <c r="FE431" s="103"/>
      <c r="FF431" s="103"/>
      <c r="FG431" s="103"/>
    </row>
    <row r="432" spans="1:163" s="104" customFormat="1" ht="15">
      <c r="A432" s="158"/>
      <c r="B432" s="158"/>
      <c r="C432" s="158"/>
      <c r="D432" s="140"/>
      <c r="E432" s="140"/>
      <c r="F432" s="140" t="s">
        <v>215</v>
      </c>
      <c r="G432" s="181" t="s">
        <v>293</v>
      </c>
      <c r="H432" s="208">
        <v>0</v>
      </c>
      <c r="I432" s="208">
        <v>0</v>
      </c>
      <c r="J432" s="208">
        <v>0</v>
      </c>
      <c r="K432" s="208">
        <f>I432+J432</f>
        <v>0</v>
      </c>
      <c r="L432" s="236"/>
      <c r="M432" s="236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103"/>
      <c r="DM432" s="103"/>
      <c r="DN432" s="103"/>
      <c r="DO432" s="103"/>
      <c r="DP432" s="103"/>
      <c r="DQ432" s="103"/>
      <c r="DR432" s="103"/>
      <c r="DS432" s="103"/>
      <c r="DT432" s="103"/>
      <c r="DU432" s="103"/>
      <c r="DV432" s="103"/>
      <c r="DW432" s="103"/>
      <c r="DX432" s="103"/>
      <c r="DY432" s="103"/>
      <c r="DZ432" s="103"/>
      <c r="EA432" s="103"/>
      <c r="EB432" s="103"/>
      <c r="EC432" s="103"/>
      <c r="ED432" s="103"/>
      <c r="EE432" s="103"/>
      <c r="EF432" s="103"/>
      <c r="EG432" s="103"/>
      <c r="EH432" s="103"/>
      <c r="EI432" s="103"/>
      <c r="EJ432" s="103"/>
      <c r="EK432" s="103"/>
      <c r="EL432" s="103"/>
      <c r="EM432" s="103"/>
      <c r="EN432" s="103"/>
      <c r="EO432" s="103"/>
      <c r="EP432" s="103"/>
      <c r="EQ432" s="103"/>
      <c r="ER432" s="103"/>
      <c r="ES432" s="103"/>
      <c r="ET432" s="103"/>
      <c r="EU432" s="103"/>
      <c r="EV432" s="103"/>
      <c r="EW432" s="103"/>
      <c r="EX432" s="103"/>
      <c r="EY432" s="103"/>
      <c r="EZ432" s="103"/>
      <c r="FA432" s="103"/>
      <c r="FB432" s="103"/>
      <c r="FC432" s="103"/>
      <c r="FD432" s="103"/>
      <c r="FE432" s="103"/>
      <c r="FF432" s="103"/>
      <c r="FG432" s="103"/>
    </row>
    <row r="433" spans="1:163" ht="15">
      <c r="A433" s="154"/>
      <c r="B433" s="154"/>
      <c r="C433" s="154"/>
      <c r="D433" s="182"/>
      <c r="E433" s="182"/>
      <c r="F433" s="182"/>
      <c r="G433" s="183"/>
      <c r="H433" s="209"/>
      <c r="I433" s="209"/>
      <c r="J433" s="209"/>
      <c r="K433" s="209"/>
      <c r="L433" s="236"/>
      <c r="M433" s="23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</row>
    <row r="434" spans="1:163" ht="15">
      <c r="A434" s="154"/>
      <c r="B434" s="154"/>
      <c r="C434" s="154"/>
      <c r="D434" s="154"/>
      <c r="E434" s="154"/>
      <c r="F434" s="184" t="s">
        <v>296</v>
      </c>
      <c r="G434" s="184" t="s">
        <v>297</v>
      </c>
      <c r="H434" s="210">
        <v>3776</v>
      </c>
      <c r="I434" s="210">
        <v>4071</v>
      </c>
      <c r="J434" s="210">
        <v>3776</v>
      </c>
      <c r="K434" s="209">
        <f>I434+J434</f>
        <v>7847</v>
      </c>
      <c r="L434" s="158"/>
      <c r="M434" s="158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</row>
    <row r="435" spans="1:163" ht="15">
      <c r="A435" s="154"/>
      <c r="B435" s="154"/>
      <c r="C435" s="154"/>
      <c r="D435" s="154"/>
      <c r="E435" s="154"/>
      <c r="F435" s="154"/>
      <c r="G435" s="184" t="s">
        <v>298</v>
      </c>
      <c r="H435" s="210">
        <v>8679</v>
      </c>
      <c r="I435" s="210">
        <v>8031</v>
      </c>
      <c r="J435" s="210">
        <v>8679</v>
      </c>
      <c r="K435" s="209">
        <f>I435+J435</f>
        <v>16710</v>
      </c>
      <c r="L435" s="158"/>
      <c r="M435" s="158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</row>
    <row r="436" spans="1:163" ht="15">
      <c r="A436" s="154"/>
      <c r="B436" s="154"/>
      <c r="C436" s="154"/>
      <c r="D436" s="154"/>
      <c r="E436" s="154"/>
      <c r="F436" s="154"/>
      <c r="G436" s="184" t="s">
        <v>299</v>
      </c>
      <c r="H436" s="210"/>
      <c r="I436" s="210">
        <v>0</v>
      </c>
      <c r="J436" s="210"/>
      <c r="K436" s="209">
        <f>I436+J436</f>
        <v>0</v>
      </c>
      <c r="L436" s="158"/>
      <c r="M436" s="158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</row>
    <row r="437" spans="1:163" ht="15.75" customHeight="1">
      <c r="A437" s="154"/>
      <c r="B437" s="154"/>
      <c r="C437" s="154"/>
      <c r="D437" s="154"/>
      <c r="E437" s="154"/>
      <c r="F437" s="154"/>
      <c r="G437" s="184" t="s">
        <v>324</v>
      </c>
      <c r="H437" s="210">
        <v>316</v>
      </c>
      <c r="I437" s="210">
        <v>227</v>
      </c>
      <c r="J437" s="210">
        <v>316</v>
      </c>
      <c r="K437" s="209">
        <f>I437+J437</f>
        <v>543</v>
      </c>
      <c r="L437" s="158"/>
      <c r="M437" s="158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</row>
    <row r="438" spans="1:163" ht="15" hidden="1">
      <c r="A438" s="154"/>
      <c r="B438" s="154"/>
      <c r="C438" s="154"/>
      <c r="D438" s="154"/>
      <c r="E438" s="154"/>
      <c r="F438" s="154"/>
      <c r="G438" s="142" t="s">
        <v>300</v>
      </c>
      <c r="H438" s="211">
        <v>18631</v>
      </c>
      <c r="I438" s="211">
        <v>71172</v>
      </c>
      <c r="J438" s="211">
        <v>18631</v>
      </c>
      <c r="K438" s="211">
        <f>I438+J438</f>
        <v>89803</v>
      </c>
      <c r="L438" s="158"/>
      <c r="M438" s="158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</row>
    <row r="439" spans="1:163" ht="15">
      <c r="A439" s="154"/>
      <c r="B439" s="154"/>
      <c r="C439" s="154"/>
      <c r="D439" s="154"/>
      <c r="E439" s="154"/>
      <c r="F439" s="154"/>
      <c r="G439" s="142" t="s">
        <v>300</v>
      </c>
      <c r="H439" s="211">
        <f>SUM(H434:H437)</f>
        <v>12771</v>
      </c>
      <c r="I439" s="211">
        <v>12329</v>
      </c>
      <c r="J439" s="211">
        <f>SUM(J434:J437)</f>
        <v>12771</v>
      </c>
      <c r="K439" s="211">
        <f>K434+K435+K436+K437</f>
        <v>25100</v>
      </c>
      <c r="L439" s="158"/>
      <c r="M439" s="158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</row>
    <row r="440" spans="1:163" s="1" customFormat="1" ht="15.75">
      <c r="A440" s="139"/>
      <c r="B440" s="139"/>
      <c r="C440" s="139"/>
      <c r="D440" s="99"/>
      <c r="E440" s="99"/>
      <c r="F440" s="140"/>
      <c r="G440" s="144"/>
      <c r="H440" s="211"/>
      <c r="I440" s="211"/>
      <c r="J440" s="211"/>
      <c r="K440" s="211"/>
      <c r="L440" s="158"/>
      <c r="M440" s="158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  <c r="DK440" s="33"/>
      <c r="DL440" s="33"/>
      <c r="DM440" s="33"/>
      <c r="DN440" s="33"/>
      <c r="DO440" s="33"/>
      <c r="DP440" s="33"/>
      <c r="DQ440" s="33"/>
      <c r="DR440" s="33"/>
      <c r="DS440" s="33"/>
      <c r="DT440" s="33"/>
      <c r="DU440" s="33"/>
      <c r="DV440" s="33"/>
      <c r="DW440" s="33"/>
      <c r="DX440" s="33"/>
      <c r="DY440" s="33"/>
      <c r="DZ440" s="33"/>
      <c r="EA440" s="33"/>
      <c r="EB440" s="33"/>
      <c r="EC440" s="33"/>
      <c r="ED440" s="33"/>
      <c r="EE440" s="33"/>
      <c r="EF440" s="33"/>
      <c r="EG440" s="33"/>
      <c r="EH440" s="33"/>
      <c r="EI440" s="33"/>
      <c r="EJ440" s="33"/>
      <c r="EK440" s="33"/>
      <c r="EL440" s="33"/>
      <c r="EM440" s="33"/>
      <c r="EN440" s="33"/>
      <c r="EO440" s="33"/>
      <c r="EP440" s="33"/>
      <c r="EQ440" s="33"/>
      <c r="ER440" s="33"/>
      <c r="ES440" s="33"/>
      <c r="ET440" s="33"/>
      <c r="EU440" s="33"/>
      <c r="EV440" s="33"/>
      <c r="EW440" s="33"/>
      <c r="EX440" s="33"/>
      <c r="EY440" s="33"/>
      <c r="EZ440" s="33"/>
      <c r="FA440" s="33"/>
      <c r="FB440" s="33"/>
      <c r="FC440" s="33"/>
      <c r="FD440" s="33"/>
      <c r="FE440" s="33"/>
      <c r="FF440" s="33"/>
      <c r="FG440" s="33"/>
    </row>
    <row r="441" spans="1:163" ht="15" customHeight="1">
      <c r="A441" s="154"/>
      <c r="B441" s="154"/>
      <c r="C441" s="154"/>
      <c r="D441" s="154"/>
      <c r="E441" s="154"/>
      <c r="F441" s="154"/>
      <c r="G441" s="32" t="s">
        <v>317</v>
      </c>
      <c r="H441" s="139"/>
      <c r="I441" s="250" t="s">
        <v>312</v>
      </c>
      <c r="J441" s="292"/>
      <c r="K441" s="292"/>
      <c r="L441" s="139"/>
      <c r="M441" s="139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</row>
    <row r="442" spans="1:163" ht="20.25" customHeight="1">
      <c r="A442" s="154"/>
      <c r="B442" s="154"/>
      <c r="C442" s="154"/>
      <c r="D442" s="154"/>
      <c r="E442" s="154"/>
      <c r="F442" s="154"/>
      <c r="G442" s="32" t="s">
        <v>334</v>
      </c>
      <c r="H442" s="139"/>
      <c r="I442" s="250" t="s">
        <v>335</v>
      </c>
      <c r="J442" s="250"/>
      <c r="K442" s="139"/>
      <c r="L442" s="154"/>
      <c r="M442" s="154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</row>
    <row r="443" spans="12:13" ht="15">
      <c r="L443" s="154"/>
      <c r="M443" s="154"/>
    </row>
    <row r="454" ht="15">
      <c r="K454" s="7">
        <v>2369.1</v>
      </c>
    </row>
    <row r="455" ht="15">
      <c r="K455" s="7">
        <v>557</v>
      </c>
    </row>
    <row r="456" ht="15">
      <c r="K456" s="7">
        <v>4883</v>
      </c>
    </row>
    <row r="457" ht="15">
      <c r="K457" s="7">
        <v>15248</v>
      </c>
    </row>
    <row r="458" ht="15">
      <c r="K458" s="7">
        <v>151</v>
      </c>
    </row>
  </sheetData>
  <sheetProtection/>
  <mergeCells count="17">
    <mergeCell ref="I441:K441"/>
    <mergeCell ref="I442:J442"/>
    <mergeCell ref="A47:F47"/>
    <mergeCell ref="A78:F78"/>
    <mergeCell ref="A146:F146"/>
    <mergeCell ref="A227:F227"/>
    <mergeCell ref="A360:F360"/>
    <mergeCell ref="A416:F416"/>
    <mergeCell ref="A2:G2"/>
    <mergeCell ref="A3:G3"/>
    <mergeCell ref="A4:K4"/>
    <mergeCell ref="A5:K5"/>
    <mergeCell ref="A7:A8"/>
    <mergeCell ref="C7:C8"/>
    <mergeCell ref="E7:E8"/>
    <mergeCell ref="F7:F8"/>
    <mergeCell ref="G7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A.N.O.F.M.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ANOFM user</dc:creator>
  <cp:keywords/>
  <dc:description/>
  <cp:lastModifiedBy>Artemiza Anton</cp:lastModifiedBy>
  <cp:lastPrinted>2016-10-12T08:29:51Z</cp:lastPrinted>
  <dcterms:created xsi:type="dcterms:W3CDTF">2010-02-03T07:47:06Z</dcterms:created>
  <dcterms:modified xsi:type="dcterms:W3CDTF">2016-10-12T08:30:02Z</dcterms:modified>
  <cp:category/>
  <cp:version/>
  <cp:contentType/>
  <cp:contentStatus/>
</cp:coreProperties>
</file>